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OmerCengiz\OneDrive\Masaüstü\"/>
    </mc:Choice>
  </mc:AlternateContent>
  <xr:revisionPtr revIDLastSave="0" documentId="8_{92803BC7-6466-45B5-A086-2B66E1146B2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Hesaplayıcı" sheetId="1" r:id="rId1"/>
    <sheet name="Referans Veriler" sheetId="2" r:id="rId2"/>
    <sheet name="Birim Katkılar 2023" sheetId="3" r:id="rId3"/>
    <sheet name="Birim Katkılar 2024-25" sheetId="4" r:id="rId4"/>
  </sheets>
  <definedNames>
    <definedName name="_xlnm._FilterDatabase" localSheetId="2" hidden="1">'Birim Katkılar 2023'!$A$1:$O$33</definedName>
    <definedName name="_xlnm._FilterDatabase" localSheetId="3" hidden="1">'Birim Katkılar 2024-25'!$A$1:$O$8</definedName>
    <definedName name="ACTIVITY_TYPES">'Referans Veriler'!#REF!</definedName>
    <definedName name="ACTIVITY_TYPES_LONG">'Referans Veriler'!$C$2:$C$3</definedName>
    <definedName name="ACTIVITY_TYPES_SHORT">'Referans Veriler'!$B$3:$B$5</definedName>
    <definedName name="STAFF_CATEGORIES">'Referans Veriler'!#REF!</definedName>
    <definedName name="_xlnm.Print_Area" localSheetId="0">Hesaplayıcı!$A$1:$T$82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S68" i="1"/>
  <c r="S69" i="1"/>
  <c r="S70" i="1"/>
  <c r="S71" i="1"/>
  <c r="S66" i="1"/>
  <c r="S57" i="1"/>
  <c r="R19" i="1"/>
  <c r="K57" i="1"/>
  <c r="K58" i="1"/>
  <c r="K59" i="1"/>
  <c r="K60" i="1"/>
  <c r="K61" i="1"/>
  <c r="O20" i="1"/>
  <c r="H19" i="1"/>
  <c r="D19" i="1"/>
  <c r="S58" i="1"/>
  <c r="S59" i="1"/>
  <c r="S60" i="1"/>
  <c r="S61" i="1"/>
  <c r="S56" i="1"/>
  <c r="N46" i="1"/>
  <c r="J20" i="1"/>
  <c r="J21" i="1"/>
  <c r="J22" i="1"/>
  <c r="J23" i="1"/>
  <c r="J24" i="1"/>
  <c r="J25" i="1"/>
  <c r="J26" i="1"/>
  <c r="J27" i="1"/>
  <c r="J28" i="1"/>
  <c r="J19" i="1"/>
  <c r="N67" i="1"/>
  <c r="N68" i="1"/>
  <c r="N69" i="1"/>
  <c r="N70" i="1"/>
  <c r="N71" i="1"/>
  <c r="N66" i="1"/>
  <c r="N56" i="1"/>
  <c r="N57" i="1"/>
  <c r="N58" i="1"/>
  <c r="N59" i="1"/>
  <c r="N60" i="1"/>
  <c r="N61" i="1"/>
  <c r="M19" i="1"/>
  <c r="H67" i="1"/>
  <c r="H68" i="1"/>
  <c r="H69" i="1"/>
  <c r="H70" i="1"/>
  <c r="H71" i="1"/>
  <c r="H66" i="1"/>
  <c r="H56" i="1"/>
  <c r="H57" i="1"/>
  <c r="H58" i="1"/>
  <c r="H59" i="1"/>
  <c r="H60" i="1"/>
  <c r="H61" i="1"/>
  <c r="H46" i="1"/>
  <c r="H47" i="1"/>
  <c r="H48" i="1"/>
  <c r="H49" i="1"/>
  <c r="H50" i="1"/>
  <c r="H51" i="1"/>
  <c r="H33" i="1"/>
  <c r="K71" i="1"/>
  <c r="K70" i="1"/>
  <c r="K69" i="1"/>
  <c r="K68" i="1"/>
  <c r="K67" i="1"/>
  <c r="K66" i="1"/>
  <c r="K56" i="1"/>
  <c r="K46" i="1"/>
  <c r="K47" i="1"/>
  <c r="K48" i="1"/>
  <c r="K49" i="1"/>
  <c r="K50" i="1"/>
  <c r="K51" i="1"/>
  <c r="L33" i="1"/>
  <c r="L41" i="1"/>
  <c r="L34" i="1"/>
  <c r="L35" i="1"/>
  <c r="L36" i="1"/>
  <c r="L37" i="1"/>
  <c r="L38" i="1"/>
  <c r="L39" i="1"/>
  <c r="L40" i="1"/>
  <c r="K20" i="1"/>
  <c r="K21" i="1"/>
  <c r="K22" i="1"/>
  <c r="K23" i="1"/>
  <c r="K24" i="1"/>
  <c r="K25" i="1"/>
  <c r="K26" i="1"/>
  <c r="K27" i="1"/>
  <c r="K28" i="1"/>
  <c r="K19" i="1"/>
  <c r="N47" i="1"/>
  <c r="N48" i="1"/>
  <c r="N49" i="1"/>
  <c r="N50" i="1"/>
  <c r="N51" i="1"/>
  <c r="O33" i="1" l="1"/>
  <c r="D77" i="1"/>
  <c r="D78" i="1"/>
  <c r="D79" i="1"/>
  <c r="D80" i="1"/>
  <c r="D81" i="1"/>
  <c r="D76" i="1"/>
  <c r="H34" i="1"/>
  <c r="H35" i="1"/>
  <c r="H36" i="1"/>
  <c r="H37" i="1"/>
  <c r="H38" i="1"/>
  <c r="H39" i="1"/>
  <c r="H40" i="1"/>
  <c r="H41" i="1"/>
  <c r="O34" i="1" l="1"/>
  <c r="O35" i="1"/>
  <c r="O36" i="1"/>
  <c r="O37" i="1"/>
  <c r="O38" i="1"/>
  <c r="O39" i="1"/>
  <c r="O40" i="1"/>
  <c r="O41" i="1"/>
  <c r="R20" i="1"/>
  <c r="R21" i="1"/>
  <c r="R22" i="1"/>
  <c r="R23" i="1"/>
  <c r="R24" i="1"/>
  <c r="R25" i="1"/>
  <c r="R26" i="1"/>
  <c r="R27" i="1"/>
  <c r="R28" i="1"/>
  <c r="M20" i="1"/>
  <c r="M21" i="1"/>
  <c r="M22" i="1"/>
  <c r="M23" i="1"/>
  <c r="M24" i="1"/>
  <c r="M25" i="1"/>
  <c r="M26" i="1"/>
  <c r="M27" i="1"/>
  <c r="M28" i="1"/>
  <c r="H20" i="1"/>
  <c r="H21" i="1"/>
  <c r="H22" i="1"/>
  <c r="H23" i="1"/>
  <c r="H24" i="1"/>
  <c r="H25" i="1"/>
  <c r="H26" i="1"/>
  <c r="H27" i="1"/>
  <c r="H28" i="1"/>
  <c r="I19" i="1" l="1"/>
  <c r="O67" i="1"/>
  <c r="O68" i="1"/>
  <c r="O69" i="1"/>
  <c r="O70" i="1"/>
  <c r="O71" i="1"/>
  <c r="O57" i="1"/>
  <c r="O58" i="1"/>
  <c r="O59" i="1"/>
  <c r="O60" i="1"/>
  <c r="O61" i="1"/>
  <c r="N22" i="1"/>
  <c r="N23" i="1"/>
  <c r="N24" i="1"/>
  <c r="N25" i="1"/>
  <c r="N26" i="1"/>
  <c r="N27" i="1"/>
  <c r="N28" i="1"/>
  <c r="N19" i="1"/>
  <c r="I22" i="1"/>
  <c r="I23" i="1"/>
  <c r="I24" i="1"/>
  <c r="I25" i="1"/>
  <c r="I26" i="1"/>
  <c r="I27" i="1"/>
  <c r="I28" i="1"/>
  <c r="I34" i="1"/>
  <c r="I36" i="1"/>
  <c r="I37" i="1"/>
  <c r="I38" i="1"/>
  <c r="I39" i="1"/>
  <c r="I40" i="1"/>
  <c r="I41" i="1"/>
  <c r="I47" i="1"/>
  <c r="I48" i="1"/>
  <c r="I50" i="1"/>
  <c r="I51" i="1"/>
  <c r="I57" i="1"/>
  <c r="I58" i="1"/>
  <c r="I59" i="1"/>
  <c r="I60" i="1"/>
  <c r="I61" i="1"/>
  <c r="I67" i="1"/>
  <c r="I68" i="1"/>
  <c r="I69" i="1"/>
  <c r="I70" i="1"/>
  <c r="I71" i="1"/>
  <c r="P34" i="1"/>
  <c r="P36" i="1"/>
  <c r="P37" i="1"/>
  <c r="P38" i="1"/>
  <c r="P39" i="1"/>
  <c r="P40" i="1"/>
  <c r="P41" i="1"/>
  <c r="J57" i="1"/>
  <c r="J58" i="1"/>
  <c r="J59" i="1"/>
  <c r="J60" i="1"/>
  <c r="J61" i="1"/>
  <c r="J56" i="1"/>
  <c r="P58" i="1"/>
  <c r="P68" i="1"/>
  <c r="P67" i="1"/>
  <c r="P69" i="1"/>
  <c r="P70" i="1"/>
  <c r="P71" i="1"/>
  <c r="P66" i="1"/>
  <c r="O66" i="1"/>
  <c r="P57" i="1"/>
  <c r="P59" i="1"/>
  <c r="P60" i="1"/>
  <c r="P61" i="1"/>
  <c r="P56" i="1"/>
  <c r="O19" i="1"/>
  <c r="O56" i="1"/>
  <c r="J67" i="1"/>
  <c r="J68" i="1"/>
  <c r="J69" i="1"/>
  <c r="J70" i="1"/>
  <c r="J71" i="1"/>
  <c r="J66" i="1"/>
  <c r="S22" i="1"/>
  <c r="S23" i="1"/>
  <c r="S24" i="1"/>
  <c r="S25" i="1"/>
  <c r="S26" i="1"/>
  <c r="S27" i="1"/>
  <c r="S28" i="1"/>
  <c r="D36" i="1"/>
  <c r="D37" i="1"/>
  <c r="D38" i="1"/>
  <c r="D39" i="1"/>
  <c r="D40" i="1"/>
  <c r="D41" i="1"/>
  <c r="O50" i="1"/>
  <c r="O51" i="1"/>
  <c r="J47" i="1"/>
  <c r="J48" i="1"/>
  <c r="J49" i="1"/>
  <c r="J50" i="1"/>
  <c r="J51" i="1"/>
  <c r="J46" i="1"/>
  <c r="O47" i="1"/>
  <c r="J34" i="1"/>
  <c r="J35" i="1"/>
  <c r="J36" i="1"/>
  <c r="J37" i="1"/>
  <c r="J38" i="1"/>
  <c r="J39" i="1"/>
  <c r="J40" i="1"/>
  <c r="J41" i="1"/>
  <c r="J33" i="1"/>
  <c r="K34" i="1"/>
  <c r="K35" i="1"/>
  <c r="K36" i="1"/>
  <c r="K37" i="1"/>
  <c r="K38" i="1"/>
  <c r="K39" i="1"/>
  <c r="K40" i="1"/>
  <c r="K41" i="1"/>
  <c r="K33" i="1"/>
  <c r="O26" i="1"/>
  <c r="O27" i="1"/>
  <c r="O28" i="1"/>
  <c r="O21" i="1"/>
  <c r="O22" i="1"/>
  <c r="O23" i="1"/>
  <c r="O24" i="1"/>
  <c r="O25" i="1"/>
  <c r="D24" i="1"/>
  <c r="D23" i="1"/>
  <c r="T68" i="1"/>
  <c r="T69" i="1"/>
  <c r="T70" i="1"/>
  <c r="T71" i="1"/>
  <c r="T58" i="1"/>
  <c r="T59" i="1"/>
  <c r="T60" i="1"/>
  <c r="T61" i="1"/>
  <c r="D20" i="1"/>
  <c r="N20" i="1" s="1"/>
  <c r="D21" i="1"/>
  <c r="I21" i="1" s="1"/>
  <c r="D22" i="1"/>
  <c r="D25" i="1"/>
  <c r="D26" i="1"/>
  <c r="D27" i="1"/>
  <c r="D28" i="1"/>
  <c r="N21" i="1" l="1"/>
  <c r="I20" i="1"/>
  <c r="D82" i="1"/>
  <c r="D34" i="1" l="1"/>
  <c r="D35" i="1"/>
  <c r="I35" i="1" s="1"/>
  <c r="P35" i="1" s="1"/>
  <c r="D57" i="1"/>
  <c r="D58" i="1"/>
  <c r="D59" i="1"/>
  <c r="D60" i="1"/>
  <c r="D61" i="1"/>
  <c r="D67" i="1"/>
  <c r="D68" i="1"/>
  <c r="D69" i="1"/>
  <c r="D70" i="1"/>
  <c r="D71" i="1"/>
  <c r="D47" i="1"/>
  <c r="D48" i="1"/>
  <c r="O48" i="1" s="1"/>
  <c r="D49" i="1"/>
  <c r="I49" i="1" s="1"/>
  <c r="O49" i="1" s="1"/>
  <c r="D50" i="1"/>
  <c r="D51" i="1"/>
  <c r="D66" i="1"/>
  <c r="I66" i="1" s="1"/>
  <c r="D56" i="1"/>
  <c r="I56" i="1" s="1"/>
  <c r="D46" i="1"/>
  <c r="I46" i="1" s="1"/>
  <c r="D33" i="1"/>
  <c r="I33" i="1" s="1"/>
  <c r="P33" i="1" s="1"/>
  <c r="T67" i="1" l="1"/>
  <c r="T57" i="1"/>
  <c r="T66" i="1"/>
  <c r="O46" i="1"/>
  <c r="S21" i="1"/>
  <c r="S20" i="1"/>
  <c r="S19" i="1" l="1"/>
  <c r="T72" i="1"/>
  <c r="O52" i="1" l="1"/>
  <c r="P42" i="1"/>
  <c r="S29" i="1"/>
  <c r="T56" i="1"/>
  <c r="T62" i="1" l="1"/>
  <c r="G12" i="1" s="1"/>
  <c r="G13" i="1" l="1"/>
</calcChain>
</file>

<file path=xl/sharedStrings.xml><?xml version="1.0" encoding="utf-8"?>
<sst xmlns="http://schemas.openxmlformats.org/spreadsheetml/2006/main" count="470" uniqueCount="109">
  <si>
    <t>Luxemburg</t>
  </si>
  <si>
    <t>Liechtenstein</t>
  </si>
  <si>
    <t>Malta</t>
  </si>
  <si>
    <t>100-499 km</t>
  </si>
  <si>
    <t>500-1.999 km</t>
  </si>
  <si>
    <t>2.000-2.999 km</t>
  </si>
  <si>
    <t>3.000-3.999 km</t>
  </si>
  <si>
    <t>4.000-7.999 km</t>
  </si>
  <si>
    <t>10-99 km</t>
  </si>
  <si>
    <t>Nr.</t>
  </si>
  <si>
    <t>Nr</t>
  </si>
  <si>
    <t>OK</t>
  </si>
  <si>
    <t>Faaliyet süresi (Gün)</t>
  </si>
  <si>
    <t>Seyahat Günleri</t>
  </si>
  <si>
    <t>Toplam süre</t>
  </si>
  <si>
    <t>Katılımcı Sayısı</t>
  </si>
  <si>
    <t>Hedef Ülke</t>
  </si>
  <si>
    <t>ERASMUS+ KA1 HAREKETLİLİK HESAPLAYICISI</t>
  </si>
  <si>
    <t>Başvuru Yılı</t>
  </si>
  <si>
    <t>Ana Eylem 1 yararlanıcıları, akredite projeler ve kısa dönemli projeler için</t>
  </si>
  <si>
    <t>Hibe tutarlarının birim maliyetlere göre hesaplanması. Tüm rakamlar Avro cinsindendir. Önceden haber verilmeksizin değiştirilebilir. Ek 3'te, hibe sözleşmesinde ve Program Rehberinde belirtilen oranlar geçerlidir.</t>
  </si>
  <si>
    <t>Hibe hesaplayıcısı</t>
  </si>
  <si>
    <t>Hesaplanan Tutar</t>
  </si>
  <si>
    <t>Fark (Artan Hibe)</t>
  </si>
  <si>
    <t>Hareketlilik Hesaplayıcısı</t>
  </si>
  <si>
    <t>Öğrencilerin grup hareketliliği</t>
  </si>
  <si>
    <t>Faaliyet Süresi (Gün)</t>
  </si>
  <si>
    <t>Toplam Süre</t>
  </si>
  <si>
    <t>Öğrenci Sayısı</t>
  </si>
  <si>
    <t>Kurumsal Destek</t>
  </si>
  <si>
    <t>Dahil Etme Desteği</t>
  </si>
  <si>
    <t>Hibe sözleşmesine veya en son sözleşme ekine göre en son onaylanan hibeyi girin.</t>
  </si>
  <si>
    <t>Aşağıda oluşturulan hareketliliklere göre otomatik hesaplama</t>
  </si>
  <si>
    <t>Dahil Etme Desteği Alan</t>
  </si>
  <si>
    <t>Katılımcı Başına Bireysel Destek</t>
  </si>
  <si>
    <t>Refakatçi Sayısı</t>
  </si>
  <si>
    <t>Seyahat edenlerin sayısı</t>
  </si>
  <si>
    <t>Mesafe kategorisi</t>
  </si>
  <si>
    <t>Yeşil Seyahat_x000D_
evet/hayır</t>
  </si>
  <si>
    <t>Katılımcı başına seyahat hibesi</t>
  </si>
  <si>
    <t>Hareketlilik Hibesi</t>
  </si>
  <si>
    <t>Kurslar ve eğitimler</t>
  </si>
  <si>
    <t>Yeşil Seyahat</t>
  </si>
  <si>
    <t>Faaliyet Tipi (Kısa Dönem)</t>
  </si>
  <si>
    <t>Faaliyet Tipi (Uzun Dönem)</t>
  </si>
  <si>
    <t>Evet</t>
  </si>
  <si>
    <t>Hayır</t>
  </si>
  <si>
    <t>Çağrı</t>
  </si>
  <si>
    <t>Kurslar ve Eğitimler</t>
  </si>
  <si>
    <t>Hibe sözleşmesine göre toplam hibe</t>
  </si>
  <si>
    <t>Katılımcılar için Toplam Bireysel Destek</t>
  </si>
  <si>
    <t>Kurs maliyetleri</t>
  </si>
  <si>
    <t>Toplam</t>
  </si>
  <si>
    <t>Toplam Hibe</t>
  </si>
  <si>
    <t>İşbaşı Gözlem</t>
  </si>
  <si>
    <t>Kısa dönemli Öğrenci Hareketliliği</t>
  </si>
  <si>
    <t>Uzun dönemli Öğrenci Hareketliliği</t>
  </si>
  <si>
    <t>Refakatçinin seyahat dahil kalış süresi (gün)</t>
  </si>
  <si>
    <t>Hazırlık Ziyareti</t>
  </si>
  <si>
    <t>Faaliyet Türü</t>
  </si>
  <si>
    <t>Hibe</t>
  </si>
  <si>
    <t>Belçika</t>
  </si>
  <si>
    <t>Bulgaristan</t>
  </si>
  <si>
    <t>Danimarka</t>
  </si>
  <si>
    <t>Finlandiya</t>
  </si>
  <si>
    <t>Fransa</t>
  </si>
  <si>
    <t>Yunanistan</t>
  </si>
  <si>
    <t>Irlanda</t>
  </si>
  <si>
    <t>İzlanda</t>
  </si>
  <si>
    <t>İtalya</t>
  </si>
  <si>
    <t>Hırvatistan</t>
  </si>
  <si>
    <t>Letonya</t>
  </si>
  <si>
    <t>Litvanya</t>
  </si>
  <si>
    <t>Hollanda</t>
  </si>
  <si>
    <t>Kuzey Makedonya</t>
  </si>
  <si>
    <t>Norveç</t>
  </si>
  <si>
    <t>Avusturya</t>
  </si>
  <si>
    <t>Polonya</t>
  </si>
  <si>
    <t>Portekiz</t>
  </si>
  <si>
    <t>Romanya</t>
  </si>
  <si>
    <t>İsveç</t>
  </si>
  <si>
    <t>Sırbistan</t>
  </si>
  <si>
    <t>Slovakya</t>
  </si>
  <si>
    <t>Slovenya</t>
  </si>
  <si>
    <t>İspanya</t>
  </si>
  <si>
    <t>Çekya</t>
  </si>
  <si>
    <t>Kıbrıs</t>
  </si>
  <si>
    <t>Macaristan</t>
  </si>
  <si>
    <t>Mesafe Kategorisi</t>
  </si>
  <si>
    <t>8.000 km ve üzeri</t>
  </si>
  <si>
    <t>Program Ülkeleri</t>
  </si>
  <si>
    <t>Kısa Dönemli Personel</t>
  </si>
  <si>
    <t>Uzun Dönemli Personel</t>
  </si>
  <si>
    <t>Kısa Dönemli Öğrenci</t>
  </si>
  <si>
    <t>Uzun Dönemli Öğrenci</t>
  </si>
  <si>
    <t>Mesafe Bandı</t>
  </si>
  <si>
    <r>
      <t>Lütfen öncelikle hibe talebinizi veya kısa dönemli proje başvurunuzu yaptığınız yılı açılır menüden</t>
    </r>
    <r>
      <rPr>
        <b/>
        <sz val="14"/>
        <color theme="1"/>
        <rFont val="Arial"/>
        <family val="2"/>
        <charset val="162"/>
      </rPr>
      <t xml:space="preserve"> </t>
    </r>
    <r>
      <rPr>
        <sz val="14"/>
        <color theme="1"/>
        <rFont val="Arial"/>
        <family val="2"/>
        <charset val="162"/>
      </rPr>
      <t>(proje numaranızda belirtilen yıl)</t>
    </r>
    <r>
      <rPr>
        <b/>
        <sz val="14"/>
        <color theme="1"/>
        <rFont val="Arial"/>
        <family val="2"/>
      </rPr>
      <t xml:space="preserve"> seçiniz.</t>
    </r>
  </si>
  <si>
    <t>Refakatçi Başına Bireysel Destek</t>
  </si>
  <si>
    <t>Refakatçiler için Toplam Bireysel Destek</t>
  </si>
  <si>
    <t>Kısa Dönemli Öğrenci Hareketliliği</t>
  </si>
  <si>
    <t>Uzun Dönemli Öğrenci Hareketliliği</t>
  </si>
  <si>
    <t>Eğitim-Öğretim Görevleri</t>
  </si>
  <si>
    <t>Bu mesafe bandında yeşil seyahat yok</t>
  </si>
  <si>
    <t>Estonya</t>
  </si>
  <si>
    <t>Almanya</t>
  </si>
  <si>
    <t>1. Grup Ülkeler</t>
  </si>
  <si>
    <t>2. Grup Ülkeler</t>
  </si>
  <si>
    <t>3. Grup Ülkeler</t>
  </si>
  <si>
    <t>8.000 km ve üstü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</si>
</sst>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_-* #,##0_-;\-* #,##0_-;_-* &quot;-&quot;??_-;_-@_-"/>
    <numFmt numFmtId="167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Arial"/>
      <family val="2"/>
      <charset val="162"/>
    </font>
    <font>
      <sz val="14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2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5" fontId="10" fillId="2" borderId="1" xfId="2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vertical="center"/>
    </xf>
    <xf numFmtId="166" fontId="8" fillId="4" borderId="2" xfId="4" applyNumberFormat="1" applyFont="1" applyFill="1" applyBorder="1" applyAlignment="1" applyProtection="1">
      <alignment vertical="center"/>
    </xf>
    <xf numFmtId="166" fontId="8" fillId="4" borderId="2" xfId="0" applyNumberFormat="1" applyFont="1" applyFill="1" applyBorder="1" applyAlignment="1">
      <alignment vertical="center"/>
    </xf>
    <xf numFmtId="0" fontId="13" fillId="3" borderId="5" xfId="3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5" fontId="8" fillId="5" borderId="2" xfId="1" applyNumberFormat="1" applyFont="1" applyFill="1" applyBorder="1" applyAlignment="1" applyProtection="1">
      <alignment vertical="center"/>
    </xf>
    <xf numFmtId="167" fontId="8" fillId="5" borderId="2" xfId="4" applyNumberFormat="1" applyFont="1" applyFill="1" applyBorder="1" applyAlignment="1" applyProtection="1">
      <alignment vertical="center"/>
    </xf>
    <xf numFmtId="0" fontId="14" fillId="0" borderId="0" xfId="0" applyFont="1"/>
    <xf numFmtId="0" fontId="12" fillId="6" borderId="0" xfId="0" applyFont="1" applyFill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5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3" borderId="4" xfId="3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8" borderId="0" xfId="0" applyFill="1"/>
    <xf numFmtId="0" fontId="0" fillId="9" borderId="0" xfId="0" applyFill="1"/>
    <xf numFmtId="0" fontId="7" fillId="6" borderId="0" xfId="0" applyFont="1" applyFill="1" applyAlignment="1">
      <alignment vertical="center" wrapText="1"/>
    </xf>
    <xf numFmtId="0" fontId="0" fillId="6" borderId="0" xfId="0" applyFill="1"/>
    <xf numFmtId="0" fontId="0" fillId="10" borderId="0" xfId="0" applyFill="1"/>
    <xf numFmtId="0" fontId="18" fillId="3" borderId="4" xfId="3" applyFont="1" applyBorder="1" applyAlignment="1" applyProtection="1">
      <alignment horizontal="left" vertical="center"/>
      <protection locked="0"/>
    </xf>
    <xf numFmtId="0" fontId="18" fillId="3" borderId="5" xfId="3" applyFont="1" applyBorder="1" applyAlignment="1" applyProtection="1">
      <alignment horizontal="left" vertical="center"/>
      <protection locked="0"/>
    </xf>
    <xf numFmtId="0" fontId="10" fillId="3" borderId="3" xfId="3" applyFont="1" applyBorder="1" applyAlignment="1" applyProtection="1">
      <alignment horizontal="left" vertical="center"/>
      <protection locked="0"/>
    </xf>
    <xf numFmtId="0" fontId="10" fillId="3" borderId="0" xfId="3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167" fontId="8" fillId="0" borderId="10" xfId="4" applyNumberFormat="1" applyFont="1" applyBorder="1" applyAlignment="1" applyProtection="1">
      <alignment horizontal="right" vertical="center"/>
      <protection locked="0"/>
    </xf>
    <xf numFmtId="167" fontId="8" fillId="0" borderId="11" xfId="4" applyNumberFormat="1" applyFont="1" applyBorder="1" applyAlignment="1" applyProtection="1">
      <alignment horizontal="right" vertical="center"/>
      <protection locked="0"/>
    </xf>
    <xf numFmtId="167" fontId="8" fillId="5" borderId="9" xfId="4" applyNumberFormat="1" applyFont="1" applyFill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67" fontId="8" fillId="7" borderId="2" xfId="4" applyNumberFormat="1" applyFont="1" applyFill="1" applyBorder="1" applyAlignment="1" applyProtection="1">
      <alignment horizontal="right" vertical="center"/>
    </xf>
    <xf numFmtId="0" fontId="0" fillId="11" borderId="0" xfId="0" applyFill="1"/>
    <xf numFmtId="0" fontId="0" fillId="0" borderId="0" xfId="0" applyAlignment="1">
      <alignment horizontal="right"/>
    </xf>
    <xf numFmtId="0" fontId="21" fillId="0" borderId="0" xfId="0" applyFont="1" applyAlignment="1" applyProtection="1">
      <alignment horizontal="left" vertical="center"/>
      <protection locked="0"/>
    </xf>
  </cellXfs>
  <cellStyles count="5">
    <cellStyle name="İşaretli Hücre" xfId="2" builtinId="23"/>
    <cellStyle name="Normal" xfId="0" builtinId="0"/>
    <cellStyle name="ParaBirimi" xfId="1" builtinId="4"/>
    <cellStyle name="Virgül" xfId="4" builtinId="3"/>
    <cellStyle name="Vurgu1" xfId="3" builtinId="29"/>
  </cellStyles>
  <dxfs count="1">
    <dxf>
      <fill>
        <patternFill>
          <fgColor rgb="FFFF0000"/>
          <bgColor rgb="FFFF0000"/>
        </patternFill>
      </fill>
    </dxf>
  </dxfs>
  <tableStyles count="1" defaultTableStyle="TableStyleMedium2" defaultPivotStyle="PivotStyleLight16">
    <tableStyle name="Invisible" pivot="0" table="0" count="0" xr9:uid="{F9EF85BD-A6A9-4525-B698-67361B41D9E5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T83"/>
  <sheetViews>
    <sheetView showGridLines="0" topLeftCell="A62" zoomScale="60" zoomScaleNormal="60" workbookViewId="0">
      <selection activeCell="E46" sqref="E46"/>
    </sheetView>
  </sheetViews>
  <sheetFormatPr defaultColWidth="9.140625" defaultRowHeight="27.75" customHeight="1" x14ac:dyDescent="0.25"/>
  <cols>
    <col min="1" max="1" width="7.42578125" style="2" customWidth="1"/>
    <col min="2" max="2" width="20.28515625" style="2" customWidth="1"/>
    <col min="3" max="3" width="14" style="2" bestFit="1" customWidth="1"/>
    <col min="4" max="4" width="18.140625" style="2" customWidth="1"/>
    <col min="5" max="5" width="20.140625" style="2" customWidth="1"/>
    <col min="6" max="6" width="18.140625" style="2" customWidth="1"/>
    <col min="7" max="7" width="14.7109375" style="2" customWidth="1"/>
    <col min="8" max="8" width="16.7109375" style="2" customWidth="1"/>
    <col min="9" max="9" width="17.140625" style="2" customWidth="1"/>
    <col min="10" max="10" width="18" style="2" customWidth="1"/>
    <col min="11" max="11" width="17.5703125" style="2" customWidth="1"/>
    <col min="12" max="12" width="16.5703125" style="2" customWidth="1"/>
    <col min="13" max="13" width="20.42578125" style="2" bestFit="1" customWidth="1"/>
    <col min="14" max="14" width="17.7109375" style="2" customWidth="1"/>
    <col min="15" max="15" width="18.42578125" style="2" customWidth="1"/>
    <col min="16" max="16" width="17.140625" style="2" bestFit="1" customWidth="1"/>
    <col min="17" max="17" width="18" style="2" bestFit="1" customWidth="1"/>
    <col min="18" max="18" width="17.42578125" style="2" customWidth="1"/>
    <col min="19" max="19" width="19.85546875" style="2" customWidth="1"/>
    <col min="20" max="20" width="19" style="2" customWidth="1"/>
    <col min="21" max="21" width="17" style="2" customWidth="1"/>
    <col min="22" max="22" width="17.140625" style="2" bestFit="1" customWidth="1"/>
    <col min="23" max="16384" width="9.140625" style="2"/>
  </cols>
  <sheetData>
    <row r="1" spans="1:18" ht="27.75" customHeight="1" x14ac:dyDescent="0.25">
      <c r="A1" s="10"/>
      <c r="B1" s="10"/>
      <c r="C1" s="10"/>
      <c r="D1" s="10"/>
      <c r="E1" s="10"/>
      <c r="F1" s="10"/>
    </row>
    <row r="2" spans="1:18" ht="27.75" customHeight="1" x14ac:dyDescent="0.25">
      <c r="A2" s="55" t="s">
        <v>17</v>
      </c>
      <c r="B2" s="55"/>
      <c r="C2" s="55"/>
      <c r="D2" s="55"/>
      <c r="E2" s="55"/>
      <c r="F2" s="55"/>
    </row>
    <row r="3" spans="1:18" ht="27.75" customHeight="1" x14ac:dyDescent="0.25">
      <c r="A3" s="26"/>
      <c r="B3" s="26"/>
      <c r="C3" s="26"/>
      <c r="D3" s="26"/>
      <c r="E3" s="26"/>
      <c r="F3" s="26"/>
    </row>
    <row r="4" spans="1:18" ht="27.75" customHeight="1" thickBot="1" x14ac:dyDescent="0.3">
      <c r="A4" s="27" t="s">
        <v>96</v>
      </c>
      <c r="B4" s="27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3"/>
      <c r="R4" s="3"/>
    </row>
    <row r="5" spans="1:18" ht="27.75" customHeight="1" thickBot="1" x14ac:dyDescent="0.3">
      <c r="A5" s="23" t="s">
        <v>18</v>
      </c>
      <c r="B5" s="24"/>
      <c r="C5" s="25">
        <v>2025</v>
      </c>
      <c r="D5" s="20"/>
      <c r="E5" s="20"/>
      <c r="F5" s="20"/>
      <c r="G5" s="21"/>
    </row>
    <row r="6" spans="1:18" ht="27.75" customHeight="1" x14ac:dyDescent="0.25">
      <c r="A6" s="26"/>
      <c r="B6" s="26"/>
      <c r="C6" s="26"/>
      <c r="D6" s="20"/>
      <c r="E6" s="20"/>
      <c r="F6" s="20"/>
      <c r="G6" s="21"/>
    </row>
    <row r="7" spans="1:18" ht="23.25" x14ac:dyDescent="0.25">
      <c r="A7" s="11" t="s">
        <v>19</v>
      </c>
      <c r="B7" s="26"/>
      <c r="C7" s="26"/>
      <c r="D7" s="26"/>
      <c r="E7" s="26"/>
      <c r="F7" s="26"/>
    </row>
    <row r="8" spans="1:18" ht="15" x14ac:dyDescent="0.25">
      <c r="A8" s="33" t="s">
        <v>20</v>
      </c>
      <c r="B8" s="34"/>
      <c r="C8" s="34"/>
      <c r="D8" s="34"/>
      <c r="E8" s="34"/>
      <c r="F8" s="34"/>
    </row>
    <row r="9" spans="1:18" ht="23.25" x14ac:dyDescent="0.25">
      <c r="A9" s="16"/>
      <c r="B9" s="26"/>
      <c r="C9" s="26"/>
      <c r="D9" s="26"/>
      <c r="E9" s="26"/>
      <c r="F9" s="26"/>
    </row>
    <row r="10" spans="1:18" ht="24" thickBot="1" x14ac:dyDescent="0.3">
      <c r="A10" s="42" t="s">
        <v>21</v>
      </c>
      <c r="B10" s="43"/>
      <c r="C10" s="43"/>
      <c r="D10" s="43"/>
      <c r="E10" s="43"/>
      <c r="F10" s="43"/>
      <c r="G10" s="43"/>
      <c r="H10" s="43"/>
    </row>
    <row r="11" spans="1:18" ht="30" customHeight="1" thickBot="1" x14ac:dyDescent="0.3">
      <c r="A11" s="50" t="s">
        <v>49</v>
      </c>
      <c r="B11" s="51"/>
      <c r="C11" s="51"/>
      <c r="D11" s="51"/>
      <c r="E11" s="51"/>
      <c r="F11" s="51"/>
      <c r="G11" s="47">
        <v>100000</v>
      </c>
      <c r="H11" s="48"/>
      <c r="I11" s="22" t="s">
        <v>31</v>
      </c>
    </row>
    <row r="12" spans="1:18" ht="30" customHeight="1" x14ac:dyDescent="0.25">
      <c r="A12" s="44" t="s">
        <v>22</v>
      </c>
      <c r="B12" s="45"/>
      <c r="C12" s="45"/>
      <c r="D12" s="45"/>
      <c r="E12" s="45"/>
      <c r="F12" s="46"/>
      <c r="G12" s="49">
        <f ca="1">S29+P42+O52+T62+T72+D82</f>
        <v>13798</v>
      </c>
      <c r="H12" s="49"/>
      <c r="I12" s="2" t="s">
        <v>32</v>
      </c>
    </row>
    <row r="13" spans="1:18" ht="30" customHeight="1" x14ac:dyDescent="0.25">
      <c r="A13" s="44" t="s">
        <v>23</v>
      </c>
      <c r="B13" s="45"/>
      <c r="C13" s="45"/>
      <c r="D13" s="45"/>
      <c r="E13" s="45"/>
      <c r="F13" s="46"/>
      <c r="G13" s="52">
        <f ca="1">G11-G12</f>
        <v>86202</v>
      </c>
      <c r="H13" s="52"/>
    </row>
    <row r="15" spans="1:18" ht="27.75" customHeight="1" x14ac:dyDescent="0.25">
      <c r="A15" s="42" t="s">
        <v>24</v>
      </c>
      <c r="B15" s="43"/>
      <c r="C15" s="43"/>
      <c r="D15" s="43"/>
      <c r="E15" s="43"/>
      <c r="F15" s="43"/>
      <c r="G15" s="43"/>
      <c r="H15" s="43"/>
    </row>
    <row r="16" spans="1:18" ht="27.75" customHeight="1" x14ac:dyDescent="0.25">
      <c r="A16" s="3"/>
    </row>
    <row r="17" spans="1:19" ht="27.75" customHeight="1" x14ac:dyDescent="0.25">
      <c r="A17" s="40" t="s">
        <v>25</v>
      </c>
      <c r="B17" s="41"/>
      <c r="C17" s="41"/>
      <c r="D17" s="41"/>
      <c r="E17" s="41"/>
      <c r="F17" s="41"/>
      <c r="G17" s="41"/>
    </row>
    <row r="18" spans="1:19" ht="84" customHeight="1" x14ac:dyDescent="0.25">
      <c r="A18" s="7" t="s">
        <v>9</v>
      </c>
      <c r="B18" s="8" t="s">
        <v>26</v>
      </c>
      <c r="C18" s="8" t="s">
        <v>13</v>
      </c>
      <c r="D18" s="8" t="s">
        <v>27</v>
      </c>
      <c r="E18" s="8" t="s">
        <v>16</v>
      </c>
      <c r="F18" s="8" t="s">
        <v>28</v>
      </c>
      <c r="G18" s="8" t="s">
        <v>33</v>
      </c>
      <c r="H18" s="8" t="s">
        <v>34</v>
      </c>
      <c r="I18" s="8" t="s">
        <v>50</v>
      </c>
      <c r="J18" s="8" t="s">
        <v>29</v>
      </c>
      <c r="K18" s="8" t="s">
        <v>30</v>
      </c>
      <c r="L18" s="8" t="s">
        <v>35</v>
      </c>
      <c r="M18" s="8" t="s">
        <v>97</v>
      </c>
      <c r="N18" s="8" t="s">
        <v>98</v>
      </c>
      <c r="O18" s="8" t="s">
        <v>36</v>
      </c>
      <c r="P18" s="8" t="s">
        <v>37</v>
      </c>
      <c r="Q18" s="8" t="s">
        <v>38</v>
      </c>
      <c r="R18" s="8" t="s">
        <v>39</v>
      </c>
      <c r="S18" s="8" t="s">
        <v>40</v>
      </c>
    </row>
    <row r="19" spans="1:19" ht="30" customHeight="1" x14ac:dyDescent="0.25">
      <c r="A19" s="4">
        <v>1</v>
      </c>
      <c r="B19" s="9">
        <v>5</v>
      </c>
      <c r="C19" s="9">
        <v>2</v>
      </c>
      <c r="D19" s="12">
        <f t="shared" ref="D19:D28" si="0">IF((B19&gt;0),B19+C19,"")</f>
        <v>7</v>
      </c>
      <c r="E19" s="9" t="s">
        <v>104</v>
      </c>
      <c r="F19" s="9">
        <v>6</v>
      </c>
      <c r="G19" s="9">
        <v>2</v>
      </c>
      <c r="H19" s="13">
        <f>IF(($E19&lt;&gt;""),VLOOKUP($E19,IF(($C$5&lt;2024),('Birim Katkılar 2023'!$H$2:$I$33),('Birim Katkılar 2024-25'!$H$2:$I$33)),2,FALSE),0)</f>
        <v>85</v>
      </c>
      <c r="I19" s="13">
        <f>IF((B19&gt;0),(IF((D19&lt;=14),(D19*F19*H19),(14*F19*H19)+(D19-14)*F19*ROUND(0.7*H19,0))),0)</f>
        <v>3570</v>
      </c>
      <c r="J19" s="13">
        <f>IF(($C$5&lt;2024),(IF((F19&gt;0),IF((F19&lt;=10), (F19*100),1000),0)),(IF((F19&gt;0), (F19*100),0)))</f>
        <v>600</v>
      </c>
      <c r="K19" s="13">
        <f>IF(($C$5&lt;2024),(IF((G19&gt;0),(G19*100),0)),(IF((G19&gt;0),(G19*125),0)))</f>
        <v>250</v>
      </c>
      <c r="L19" s="9">
        <v>1</v>
      </c>
      <c r="M19" s="13">
        <f>IF(($E19&lt;&gt;""),VLOOKUP($E19,IF(($C$5&lt;2024),('Birim Katkılar 2023'!$D$2:$E$33),('Birim Katkılar 2024-25'!$D$2:$E$33)),2,FALSE),0)</f>
        <v>153</v>
      </c>
      <c r="N19" s="14">
        <f>IF((B19&gt;0),(IF((D19&lt;=14),(D19*L19*M19),(14*L19*M19)+(D19-14)*L19*ROUND(0.7*M19,0))),0)</f>
        <v>1071</v>
      </c>
      <c r="O19" s="13">
        <f t="shared" ref="O19:O24" si="1">IF((F19&gt;0),F19+L19,0)</f>
        <v>7</v>
      </c>
      <c r="P19" s="9" t="s">
        <v>5</v>
      </c>
      <c r="Q19" s="9" t="s">
        <v>46</v>
      </c>
      <c r="R19" s="13">
        <f>IF(($C$5&lt;2024),(IF((Q19="ja"),(IF(P19&lt;&gt;"",VLOOKUP(P19,'Birim Katkılar 2023'!$N$2:$O$8,2,FALSE),"")),(IF(P19&lt;&gt;"",VLOOKUP(P19,'Birim Katkılar 2023'!$L$2:$M$8,2,FALSE),0)))),(IF((Q19="ja"),(IF(P19&lt;&gt;"",VLOOKUP(P19,'Birim Katkılar 2024-25'!$N$2:$O$8,2,FALSE),"")),(IF(P19&lt;&gt;"",VLOOKUP(P19,'Birim Katkılar 2024-25'!$L$2:$M$8,2,FALSE),0)))))</f>
        <v>395</v>
      </c>
      <c r="S19" s="18">
        <f>IF((B19&gt;0),I19+N19+J19+K19+(O19*R19),"")</f>
        <v>8256</v>
      </c>
    </row>
    <row r="20" spans="1:19" ht="30" customHeight="1" x14ac:dyDescent="0.25">
      <c r="A20" s="4"/>
      <c r="B20" s="9"/>
      <c r="C20" s="9"/>
      <c r="D20" s="12" t="str">
        <f t="shared" si="0"/>
        <v/>
      </c>
      <c r="E20" s="9"/>
      <c r="F20" s="9"/>
      <c r="G20" s="9"/>
      <c r="H20" s="13">
        <f>IF(($E20&lt;&gt;""),VLOOKUP($E20,IF(($C$5&lt;2024),('Birim Katkılar 2023'!$H$2:$I$33),('Birim Katkılar 2024-25'!$H$2:$I$33)),2,FALSE),0)</f>
        <v>0</v>
      </c>
      <c r="I20" s="13">
        <f t="shared" ref="I20:I28" si="2">IF((B20&gt;0),(IF((D20&lt;=14),(D20*F20*H20),(14*F20*H20)+(D20-14)*F20*ROUND(0.7*H20,0))),0)</f>
        <v>0</v>
      </c>
      <c r="J20" s="13">
        <f t="shared" ref="J20:J28" si="3">IF(($C$5&lt;2024),(IF((F20&gt;0),IF((F20&lt;=10), (F20*100),1000),0)),(IF((F20&gt;0), (F20*100),0)))</f>
        <v>0</v>
      </c>
      <c r="K20" s="13">
        <f t="shared" ref="K20:K28" si="4">IF(($C$5&lt;2024),(IF((G20&gt;0),(G20*100),0)),(IF((G20&gt;0),(G20*125),0)))</f>
        <v>0</v>
      </c>
      <c r="L20" s="9"/>
      <c r="M20" s="13">
        <f>IF(($E20&lt;&gt;""),VLOOKUP($E20,IF(($C$5&lt;2024),('Birim Katkılar 2023'!$D$2:$E$33),('Birim Katkılar 2024-25'!$D$2:$E$33)),2,FALSE),0)</f>
        <v>0</v>
      </c>
      <c r="N20" s="14">
        <f t="shared" ref="N20:N28" si="5">IF((B20&gt;0),(IF((D20&lt;=14),(D20*L20*M20),(14*L20*M20)+(D20-14)*L20*ROUND(0.7*M20,0))),0)</f>
        <v>0</v>
      </c>
      <c r="O20" s="13">
        <f t="shared" si="1"/>
        <v>0</v>
      </c>
      <c r="P20" s="9"/>
      <c r="Q20" s="9"/>
      <c r="R20" s="13">
        <f>IF(($C$5&lt;2024),(IF((Q20="ja"),(IF(P20&lt;&gt;"",VLOOKUP(P20,'Birim Katkılar 2023'!$N$2:$O$8,2,FALSE),"")),(IF(P20&lt;&gt;"",VLOOKUP(P20,'Birim Katkılar 2023'!$L$2:$M$8,2,FALSE),0)))),(IF((Q20="ja"),(IF(P20&lt;&gt;"",VLOOKUP(P20,'Birim Katkılar 2024-25'!$N$2:$O$8,2,FALSE),"")),(IF(P20&lt;&gt;"",VLOOKUP(P20,'Birim Katkılar 2024-25'!$L$2:$M$8,2,FALSE),0)))))</f>
        <v>0</v>
      </c>
      <c r="S20" s="18" t="str">
        <f t="shared" ref="S20:S28" si="6">IF((B20&gt;0),I20+N20+J20+K20+(O20*R20),"")</f>
        <v/>
      </c>
    </row>
    <row r="21" spans="1:19" ht="30" customHeight="1" x14ac:dyDescent="0.25">
      <c r="A21" s="4"/>
      <c r="B21" s="9"/>
      <c r="C21" s="9"/>
      <c r="D21" s="12" t="str">
        <f t="shared" si="0"/>
        <v/>
      </c>
      <c r="E21" s="9"/>
      <c r="F21" s="9"/>
      <c r="G21" s="9"/>
      <c r="H21" s="13">
        <f>IF(($E21&lt;&gt;""),VLOOKUP($E21,IF(($C$5&lt;2024),('Birim Katkılar 2023'!$H$2:$I$33),('Birim Katkılar 2024-25'!$H$2:$I$33)),2,FALSE),0)</f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  <c r="L21" s="9"/>
      <c r="M21" s="13">
        <f>IF(($E21&lt;&gt;""),VLOOKUP($E21,IF(($C$5&lt;2024),('Birim Katkılar 2023'!$D$2:$E$33),('Birim Katkılar 2024-25'!$D$2:$E$33)),2,FALSE),0)</f>
        <v>0</v>
      </c>
      <c r="N21" s="14">
        <f t="shared" si="5"/>
        <v>0</v>
      </c>
      <c r="O21" s="13">
        <f t="shared" si="1"/>
        <v>0</v>
      </c>
      <c r="P21" s="9"/>
      <c r="Q21" s="9"/>
      <c r="R21" s="13">
        <f>IF(($C$5&lt;2024),(IF((Q21="ja"),(IF(P21&lt;&gt;"",VLOOKUP(P21,'Birim Katkılar 2023'!$N$2:$O$8,2,FALSE),"")),(IF(P21&lt;&gt;"",VLOOKUP(P21,'Birim Katkılar 2023'!$L$2:$M$8,2,FALSE),0)))),(IF((Q21="ja"),(IF(P21&lt;&gt;"",VLOOKUP(P21,'Birim Katkılar 2024-25'!$N$2:$O$8,2,FALSE),"")),(IF(P21&lt;&gt;"",VLOOKUP(P21,'Birim Katkılar 2024-25'!$L$2:$M$8,2,FALSE),0)))))</f>
        <v>0</v>
      </c>
      <c r="S21" s="18" t="str">
        <f t="shared" si="6"/>
        <v/>
      </c>
    </row>
    <row r="22" spans="1:19" ht="30" customHeight="1" x14ac:dyDescent="0.25">
      <c r="A22" s="4"/>
      <c r="B22" s="9"/>
      <c r="C22" s="9"/>
      <c r="D22" s="12" t="str">
        <f t="shared" si="0"/>
        <v/>
      </c>
      <c r="E22" s="9"/>
      <c r="F22" s="9"/>
      <c r="G22" s="9"/>
      <c r="H22" s="13">
        <f>IF(($E22&lt;&gt;""),VLOOKUP($E22,IF(($C$5&lt;2024),('Birim Katkılar 2023'!$H$2:$I$33),('Birim Katkılar 2024-25'!$H$2:$I$33)),2,FALSE),0)</f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  <c r="L22" s="9"/>
      <c r="M22" s="13">
        <f>IF(($E22&lt;&gt;""),VLOOKUP($E22,IF(($C$5&lt;2024),('Birim Katkılar 2023'!$D$2:$E$33),('Birim Katkılar 2024-25'!$D$2:$E$33)),2,FALSE),0)</f>
        <v>0</v>
      </c>
      <c r="N22" s="14">
        <f t="shared" si="5"/>
        <v>0</v>
      </c>
      <c r="O22" s="13">
        <f t="shared" si="1"/>
        <v>0</v>
      </c>
      <c r="P22" s="9"/>
      <c r="Q22" s="9"/>
      <c r="R22" s="13">
        <f>IF(($C$5&lt;2024),(IF((Q22="ja"),(IF(P22&lt;&gt;"",VLOOKUP(P22,'Birim Katkılar 2023'!$N$2:$O$8,2,FALSE),"")),(IF(P22&lt;&gt;"",VLOOKUP(P22,'Birim Katkılar 2023'!$L$2:$M$8,2,FALSE),0)))),(IF((Q22="ja"),(IF(P22&lt;&gt;"",VLOOKUP(P22,'Birim Katkılar 2024-25'!$N$2:$O$8,2,FALSE),"")),(IF(P22&lt;&gt;"",VLOOKUP(P22,'Birim Katkılar 2024-25'!$L$2:$M$8,2,FALSE),0)))))</f>
        <v>0</v>
      </c>
      <c r="S22" s="18" t="str">
        <f t="shared" si="6"/>
        <v/>
      </c>
    </row>
    <row r="23" spans="1:19" ht="30" customHeight="1" x14ac:dyDescent="0.25">
      <c r="A23" s="4"/>
      <c r="B23" s="9"/>
      <c r="C23" s="9"/>
      <c r="D23" s="12" t="str">
        <f t="shared" si="0"/>
        <v/>
      </c>
      <c r="E23" s="9"/>
      <c r="F23" s="9"/>
      <c r="G23" s="9"/>
      <c r="H23" s="13">
        <f>IF(($E23&lt;&gt;""),VLOOKUP($E23,IF(($C$5&lt;2024),('Birim Katkılar 2023'!$H$2:$I$33),('Birim Katkılar 2024-25'!$H$2:$I$33)),2,FALSE),0)</f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  <c r="L23" s="9"/>
      <c r="M23" s="13">
        <f>IF(($E23&lt;&gt;""),VLOOKUP($E23,IF(($C$5&lt;2024),('Birim Katkılar 2023'!$D$2:$E$33),('Birim Katkılar 2024-25'!$D$2:$E$33)),2,FALSE),0)</f>
        <v>0</v>
      </c>
      <c r="N23" s="14">
        <f t="shared" si="5"/>
        <v>0</v>
      </c>
      <c r="O23" s="13">
        <f t="shared" si="1"/>
        <v>0</v>
      </c>
      <c r="P23" s="9"/>
      <c r="Q23" s="9"/>
      <c r="R23" s="13">
        <f>IF(($C$5&lt;2024),(IF((Q23="ja"),(IF(P23&lt;&gt;"",VLOOKUP(P23,'Birim Katkılar 2023'!$N$2:$O$8,2,FALSE),"")),(IF(P23&lt;&gt;"",VLOOKUP(P23,'Birim Katkılar 2023'!$L$2:$M$8,2,FALSE),0)))),(IF((Q23="ja"),(IF(P23&lt;&gt;"",VLOOKUP(P23,'Birim Katkılar 2024-25'!$N$2:$O$8,2,FALSE),"")),(IF(P23&lt;&gt;"",VLOOKUP(P23,'Birim Katkılar 2024-25'!$L$2:$M$8,2,FALSE),0)))))</f>
        <v>0</v>
      </c>
      <c r="S23" s="18" t="str">
        <f t="shared" si="6"/>
        <v/>
      </c>
    </row>
    <row r="24" spans="1:19" ht="30" customHeight="1" x14ac:dyDescent="0.25">
      <c r="A24" s="4"/>
      <c r="B24" s="9"/>
      <c r="C24" s="9"/>
      <c r="D24" s="12" t="str">
        <f t="shared" si="0"/>
        <v/>
      </c>
      <c r="E24" s="9"/>
      <c r="F24" s="9"/>
      <c r="G24" s="9"/>
      <c r="H24" s="13">
        <f>IF(($E24&lt;&gt;""),VLOOKUP($E24,IF(($C$5&lt;2024),('Birim Katkılar 2023'!$H$2:$I$33),('Birim Katkılar 2024-25'!$H$2:$I$33)),2,FALSE),0)</f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  <c r="L24" s="9"/>
      <c r="M24" s="13">
        <f>IF(($E24&lt;&gt;""),VLOOKUP($E24,IF(($C$5&lt;2024),('Birim Katkılar 2023'!$D$2:$E$33),('Birim Katkılar 2024-25'!$D$2:$E$33)),2,FALSE),0)</f>
        <v>0</v>
      </c>
      <c r="N24" s="14">
        <f t="shared" si="5"/>
        <v>0</v>
      </c>
      <c r="O24" s="13">
        <f t="shared" si="1"/>
        <v>0</v>
      </c>
      <c r="P24" s="9"/>
      <c r="Q24" s="9"/>
      <c r="R24" s="13">
        <f>IF(($C$5&lt;2024),(IF((Q24="ja"),(IF(P24&lt;&gt;"",VLOOKUP(P24,'Birim Katkılar 2023'!$N$2:$O$8,2,FALSE),"")),(IF(P24&lt;&gt;"",VLOOKUP(P24,'Birim Katkılar 2023'!$L$2:$M$8,2,FALSE),0)))),(IF((Q24="ja"),(IF(P24&lt;&gt;"",VLOOKUP(P24,'Birim Katkılar 2024-25'!$N$2:$O$8,2,FALSE),"")),(IF(P24&lt;&gt;"",VLOOKUP(P24,'Birim Katkılar 2024-25'!$L$2:$M$8,2,FALSE),0)))))</f>
        <v>0</v>
      </c>
      <c r="S24" s="18" t="str">
        <f t="shared" si="6"/>
        <v/>
      </c>
    </row>
    <row r="25" spans="1:19" ht="30" customHeight="1" x14ac:dyDescent="0.25">
      <c r="A25" s="4"/>
      <c r="B25" s="9"/>
      <c r="C25" s="9"/>
      <c r="D25" s="12" t="str">
        <f t="shared" si="0"/>
        <v/>
      </c>
      <c r="E25" s="9"/>
      <c r="F25" s="9"/>
      <c r="G25" s="9"/>
      <c r="H25" s="13">
        <f>IF(($E25&lt;&gt;""),VLOOKUP($E25,IF(($C$5&lt;2024),('Birim Katkılar 2023'!$H$2:$I$33),('Birim Katkılar 2024-25'!$H$2:$I$33)),2,FALSE),0)</f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  <c r="L25" s="9"/>
      <c r="M25" s="13">
        <f>IF(($E25&lt;&gt;""),VLOOKUP($E25,IF(($C$5&lt;2024),('Birim Katkılar 2023'!$D$2:$E$33),('Birim Katkılar 2024-25'!$D$2:$E$33)),2,FALSE),0)</f>
        <v>0</v>
      </c>
      <c r="N25" s="14">
        <f t="shared" si="5"/>
        <v>0</v>
      </c>
      <c r="O25" s="13">
        <f>IF((F25&gt;0),F25+L25,0)</f>
        <v>0</v>
      </c>
      <c r="P25" s="9"/>
      <c r="Q25" s="9"/>
      <c r="R25" s="13">
        <f>IF(($C$5&lt;2024),(IF((Q25="ja"),(IF(P25&lt;&gt;"",VLOOKUP(P25,'Birim Katkılar 2023'!$N$2:$O$8,2,FALSE),"")),(IF(P25&lt;&gt;"",VLOOKUP(P25,'Birim Katkılar 2023'!$L$2:$M$8,2,FALSE),0)))),(IF((Q25="ja"),(IF(P25&lt;&gt;"",VLOOKUP(P25,'Birim Katkılar 2024-25'!$N$2:$O$8,2,FALSE),"")),(IF(P25&lt;&gt;"",VLOOKUP(P25,'Birim Katkılar 2024-25'!$L$2:$M$8,2,FALSE),0)))))</f>
        <v>0</v>
      </c>
      <c r="S25" s="18" t="str">
        <f t="shared" si="6"/>
        <v/>
      </c>
    </row>
    <row r="26" spans="1:19" ht="30" customHeight="1" x14ac:dyDescent="0.25">
      <c r="A26" s="4"/>
      <c r="B26" s="9"/>
      <c r="C26" s="9"/>
      <c r="D26" s="12" t="str">
        <f t="shared" si="0"/>
        <v/>
      </c>
      <c r="E26" s="9"/>
      <c r="F26" s="9"/>
      <c r="G26" s="9"/>
      <c r="H26" s="13">
        <f>IF(($E26&lt;&gt;""),VLOOKUP($E26,IF(($C$5&lt;2024),('Birim Katkılar 2023'!$H$2:$I$33),('Birim Katkılar 2024-25'!$H$2:$I$33)),2,FALSE),0)</f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  <c r="L26" s="9"/>
      <c r="M26" s="13">
        <f>IF(($E26&lt;&gt;""),VLOOKUP($E26,IF(($C$5&lt;2024),('Birim Katkılar 2023'!$D$2:$E$33),('Birim Katkılar 2024-25'!$D$2:$E$33)),2,FALSE),0)</f>
        <v>0</v>
      </c>
      <c r="N26" s="14">
        <f t="shared" si="5"/>
        <v>0</v>
      </c>
      <c r="O26" s="13">
        <f t="shared" ref="O26:O28" si="7">IF((F26&gt;0),F26+L26,0)</f>
        <v>0</v>
      </c>
      <c r="P26" s="9"/>
      <c r="Q26" s="9"/>
      <c r="R26" s="13">
        <f>IF(($C$5&lt;2024),(IF((Q26="ja"),(IF(P26&lt;&gt;"",VLOOKUP(P26,'Birim Katkılar 2023'!$N$2:$O$8,2,FALSE),"")),(IF(P26&lt;&gt;"",VLOOKUP(P26,'Birim Katkılar 2023'!$L$2:$M$8,2,FALSE),0)))),(IF((Q26="ja"),(IF(P26&lt;&gt;"",VLOOKUP(P26,'Birim Katkılar 2024-25'!$N$2:$O$8,2,FALSE),"")),(IF(P26&lt;&gt;"",VLOOKUP(P26,'Birim Katkılar 2024-25'!$L$2:$M$8,2,FALSE),0)))))</f>
        <v>0</v>
      </c>
      <c r="S26" s="18" t="str">
        <f t="shared" si="6"/>
        <v/>
      </c>
    </row>
    <row r="27" spans="1:19" ht="30" customHeight="1" x14ac:dyDescent="0.25">
      <c r="A27" s="4"/>
      <c r="B27" s="9"/>
      <c r="C27" s="9"/>
      <c r="D27" s="12" t="str">
        <f t="shared" si="0"/>
        <v/>
      </c>
      <c r="E27" s="9"/>
      <c r="F27" s="9"/>
      <c r="G27" s="9"/>
      <c r="H27" s="13">
        <f>IF(($E27&lt;&gt;""),VLOOKUP($E27,IF(($C$5&lt;2024),('Birim Katkılar 2023'!$H$2:$I$33),('Birim Katkılar 2024-25'!$H$2:$I$33)),2,FALSE),0)</f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  <c r="L27" s="9"/>
      <c r="M27" s="13">
        <f>IF(($E27&lt;&gt;""),VLOOKUP($E27,IF(($C$5&lt;2024),('Birim Katkılar 2023'!$D$2:$E$33),('Birim Katkılar 2024-25'!$D$2:$E$33)),2,FALSE),0)</f>
        <v>0</v>
      </c>
      <c r="N27" s="14">
        <f t="shared" si="5"/>
        <v>0</v>
      </c>
      <c r="O27" s="13">
        <f t="shared" si="7"/>
        <v>0</v>
      </c>
      <c r="P27" s="9"/>
      <c r="Q27" s="9"/>
      <c r="R27" s="13">
        <f>IF(($C$5&lt;2024),(IF((Q27="ja"),(IF(P27&lt;&gt;"",VLOOKUP(P27,'Birim Katkılar 2023'!$N$2:$O$8,2,FALSE),"")),(IF(P27&lt;&gt;"",VLOOKUP(P27,'Birim Katkılar 2023'!$L$2:$M$8,2,FALSE),0)))),(IF((Q27="ja"),(IF(P27&lt;&gt;"",VLOOKUP(P27,'Birim Katkılar 2024-25'!$N$2:$O$8,2,FALSE),"")),(IF(P27&lt;&gt;"",VLOOKUP(P27,'Birim Katkılar 2024-25'!$L$2:$M$8,2,FALSE),0)))))</f>
        <v>0</v>
      </c>
      <c r="S27" s="18" t="str">
        <f t="shared" si="6"/>
        <v/>
      </c>
    </row>
    <row r="28" spans="1:19" ht="30" customHeight="1" thickBot="1" x14ac:dyDescent="0.3">
      <c r="A28" s="4"/>
      <c r="B28" s="9"/>
      <c r="C28" s="9"/>
      <c r="D28" s="12" t="str">
        <f t="shared" si="0"/>
        <v/>
      </c>
      <c r="E28" s="9"/>
      <c r="F28" s="9"/>
      <c r="G28" s="9"/>
      <c r="H28" s="13">
        <f>IF(($E28&lt;&gt;""),VLOOKUP($E28,IF(($C$5&lt;2024),('Birim Katkılar 2023'!$H$2:$I$33),('Birim Katkılar 2024-25'!$H$2:$I$33)),2,FALSE),0)</f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  <c r="L28" s="9"/>
      <c r="M28" s="13">
        <f>IF(($E28&lt;&gt;""),VLOOKUP($E28,IF(($C$5&lt;2024),('Birim Katkılar 2023'!$D$2:$E$33),('Birim Katkılar 2024-25'!$D$2:$E$33)),2,FALSE),0)</f>
        <v>0</v>
      </c>
      <c r="N28" s="14">
        <f t="shared" si="5"/>
        <v>0</v>
      </c>
      <c r="O28" s="13">
        <f t="shared" si="7"/>
        <v>0</v>
      </c>
      <c r="P28" s="9"/>
      <c r="Q28" s="9"/>
      <c r="R28" s="13">
        <f>IF(($C$5&lt;2024),(IF((Q28="ja"),(IF(P28&lt;&gt;"",VLOOKUP(P28,'Birim Katkılar 2023'!$N$2:$O$8,2,FALSE),"")),(IF(P28&lt;&gt;"",VLOOKUP(P28,'Birim Katkılar 2023'!$L$2:$M$8,2,FALSE),0)))),(IF((Q28="ja"),(IF(P28&lt;&gt;"",VLOOKUP(P28,'Birim Katkılar 2024-25'!$N$2:$O$8,2,FALSE),"")),(IF(P28&lt;&gt;"",VLOOKUP(P28,'Birim Katkılar 2024-25'!$L$2:$M$8,2,FALSE),0)))))</f>
        <v>0</v>
      </c>
      <c r="S28" s="18" t="str">
        <f t="shared" si="6"/>
        <v/>
      </c>
    </row>
    <row r="29" spans="1:19" ht="24.75" thickTop="1" thickBot="1" x14ac:dyDescent="0.3">
      <c r="R29" s="6" t="s">
        <v>52</v>
      </c>
      <c r="S29" s="5">
        <f ca="1">SUM(OFFSET(S19,,,ROW()-ROW(S19)))</f>
        <v>8256</v>
      </c>
    </row>
    <row r="30" spans="1:19" ht="62.25" customHeight="1" thickTop="1" x14ac:dyDescent="0.25">
      <c r="R30" s="6"/>
      <c r="S30" s="6"/>
    </row>
    <row r="31" spans="1:19" ht="30" customHeight="1" x14ac:dyDescent="0.25">
      <c r="A31" s="40" t="s">
        <v>41</v>
      </c>
      <c r="B31" s="41"/>
      <c r="C31" s="41"/>
      <c r="D31" s="41"/>
      <c r="E31" s="41"/>
      <c r="F31" s="41"/>
      <c r="G31" s="41"/>
    </row>
    <row r="32" spans="1:19" ht="73.5" customHeight="1" x14ac:dyDescent="0.25">
      <c r="A32" s="7" t="s">
        <v>9</v>
      </c>
      <c r="B32" s="8" t="s">
        <v>26</v>
      </c>
      <c r="C32" s="8" t="s">
        <v>13</v>
      </c>
      <c r="D32" s="8" t="s">
        <v>27</v>
      </c>
      <c r="E32" s="8" t="s">
        <v>16</v>
      </c>
      <c r="F32" s="8" t="s">
        <v>28</v>
      </c>
      <c r="G32" s="8" t="s">
        <v>33</v>
      </c>
      <c r="H32" s="8" t="s">
        <v>34</v>
      </c>
      <c r="I32" s="8" t="s">
        <v>50</v>
      </c>
      <c r="J32" s="8" t="s">
        <v>51</v>
      </c>
      <c r="K32" s="8" t="s">
        <v>29</v>
      </c>
      <c r="L32" s="8" t="s">
        <v>30</v>
      </c>
      <c r="M32" s="8" t="s">
        <v>37</v>
      </c>
      <c r="N32" s="8" t="s">
        <v>38</v>
      </c>
      <c r="O32" s="8" t="s">
        <v>39</v>
      </c>
      <c r="P32" s="8" t="s">
        <v>53</v>
      </c>
    </row>
    <row r="33" spans="1:16" ht="30" customHeight="1" x14ac:dyDescent="0.25">
      <c r="A33" s="4"/>
      <c r="B33" s="4"/>
      <c r="C33" s="4"/>
      <c r="D33" s="12" t="str">
        <f>IF((B33&gt;0),B33+C33,"")</f>
        <v/>
      </c>
      <c r="E33" s="9"/>
      <c r="F33" s="9"/>
      <c r="G33" s="9"/>
      <c r="H33" s="13">
        <f>IF(($F33&lt;&gt;""),VLOOKUP($E33,IF(($C$5&lt;2024),('Birim Katkılar 2023'!$D$2:$E$33),('Birim Katkılar 2024-25'!$D$2:$E$33)),2,FALSE),0)</f>
        <v>0</v>
      </c>
      <c r="I33" s="13">
        <f>IF((B33&gt;0),(IF((D33&lt;=14),(D33*F33*H33),(14*F33*H33)+(D33-14)*F33*ROUND(0.7*H33,0))),0)</f>
        <v>0</v>
      </c>
      <c r="J33" s="13">
        <f>IF((B33&gt;0),IF((B33&lt;=10),(F33*B33*80),(F33*800)),0)</f>
        <v>0</v>
      </c>
      <c r="K33" s="13">
        <f>IF((F33&gt;0),(F33*100),0)</f>
        <v>0</v>
      </c>
      <c r="L33" s="13">
        <f>IF(($C$5&lt;2024),(IF((G33&gt;0),(G33*100),0)),(IF((G33&gt;0),(G33*125),0)))</f>
        <v>0</v>
      </c>
      <c r="M33" s="9"/>
      <c r="N33" s="9"/>
      <c r="O33" s="13">
        <f>IF(($C$5&lt;2024),(IF((N33="ja"),(IF(M33&lt;&gt;"",VLOOKUP(M33,'Birim Katkılar 2023'!$N$2:$O$8,2,FALSE),0)),(IF(M33&lt;&gt;"",VLOOKUP(M33,'Birim Katkılar 2023'!$L$2:$M$8,2,FALSE),0)))), (IF((N33="ja"),(IF(M33&lt;&gt;"",VLOOKUP(M33,'Birim Katkılar 2024-25'!$N$2:$O$8,2,FALSE),0)),(IF(M33&lt;&gt;"",VLOOKUP(M33,'Birim Katkılar 2024-25'!$L$2:$M$8,2,FALSE),0)))))</f>
        <v>0</v>
      </c>
      <c r="P33" s="17" t="str">
        <f>IF((B33&gt;0),(I33+J33+K33+L33+IF((M33&lt;&gt;""),(O33*F33),0)),"")</f>
        <v/>
      </c>
    </row>
    <row r="34" spans="1:16" ht="30" customHeight="1" x14ac:dyDescent="0.25">
      <c r="A34" s="4"/>
      <c r="B34" s="4"/>
      <c r="C34" s="4"/>
      <c r="D34" s="12" t="str">
        <f t="shared" ref="D34:D41" si="8">IF((B34&gt;0),B34+C34,"")</f>
        <v/>
      </c>
      <c r="E34" s="9"/>
      <c r="F34" s="9"/>
      <c r="G34" s="9"/>
      <c r="H34" s="13">
        <f>IF(($F34&lt;&gt;""),VLOOKUP($E34,IF(($C$5&lt;2024),('Birim Katkılar 2023'!$D$2:$E$33),('Birim Katkılar 2024-25'!$D$2:$E$33)),2,FALSE),0)</f>
        <v>0</v>
      </c>
      <c r="I34" s="13">
        <f t="shared" ref="I34:I41" si="9">IF((B34&gt;0),(IF((D34&lt;=14),(D34*F34*H34),(14*F34*H34)+(D34-14)*F34*ROUND(0.7*H34,0))),0)</f>
        <v>0</v>
      </c>
      <c r="J34" s="13">
        <f t="shared" ref="J34:J41" si="10">IF((B34&gt;0),IF((B34&lt;=10),(F34*B34*80),(F34*800)),0)</f>
        <v>0</v>
      </c>
      <c r="K34" s="13">
        <f t="shared" ref="K34:K41" si="11">IF((F34&gt;0),(F34*100),0)</f>
        <v>0</v>
      </c>
      <c r="L34" s="13">
        <f t="shared" ref="L34:L40" si="12">IF(($C$5&lt;2024),(IF((G34&gt;0),(G34*100),0)),(IF((G34&gt;0),(G34*125),0)))</f>
        <v>0</v>
      </c>
      <c r="M34" s="9"/>
      <c r="N34" s="9"/>
      <c r="O34" s="13">
        <f>IF(($C$5&lt;2024),(IF((N34="ja"),(IF(M34&lt;&gt;"",VLOOKUP(M34,'Birim Katkılar 2023'!$N$2:$O$8,2,FALSE),0)),(IF(M34&lt;&gt;"",VLOOKUP(M34,'Birim Katkılar 2023'!$L$2:$M$8,2,FALSE),0)))), (IF((N34="ja"),(IF(M34&lt;&gt;"",VLOOKUP(M34,'Birim Katkılar 2024-25'!$N$2:$O$8,2,FALSE),0)),(IF(M34&lt;&gt;"",VLOOKUP(M34,'Birim Katkılar 2024-25'!$L$2:$M$8,2,FALSE),0)))))</f>
        <v>0</v>
      </c>
      <c r="P34" s="17" t="str">
        <f t="shared" ref="P34:P41" si="13">IF((B34&gt;0),(I34+J34+K34+L34+IF((M34&lt;&gt;""),(O34*F34),0)),"")</f>
        <v/>
      </c>
    </row>
    <row r="35" spans="1:16" ht="30" customHeight="1" x14ac:dyDescent="0.25">
      <c r="A35" s="4"/>
      <c r="B35" s="4"/>
      <c r="C35" s="4"/>
      <c r="D35" s="12" t="str">
        <f t="shared" si="8"/>
        <v/>
      </c>
      <c r="E35" s="9"/>
      <c r="F35" s="9"/>
      <c r="G35" s="9"/>
      <c r="H35" s="13">
        <f>IF(($F35&lt;&gt;""),VLOOKUP($E35,IF(($C$5&lt;2024),('Birim Katkılar 2023'!$D$2:$E$33),('Birim Katkılar 2024-25'!$D$2:$E$33)),2,FALSE),0)</f>
        <v>0</v>
      </c>
      <c r="I35" s="13">
        <f t="shared" si="9"/>
        <v>0</v>
      </c>
      <c r="J35" s="13">
        <f t="shared" si="10"/>
        <v>0</v>
      </c>
      <c r="K35" s="13">
        <f t="shared" si="11"/>
        <v>0</v>
      </c>
      <c r="L35" s="13">
        <f t="shared" si="12"/>
        <v>0</v>
      </c>
      <c r="M35" s="9"/>
      <c r="N35" s="9"/>
      <c r="O35" s="13">
        <f>IF(($C$5&lt;2024),(IF((N35="ja"),(IF(M35&lt;&gt;"",VLOOKUP(M35,'Birim Katkılar 2023'!$N$2:$O$8,2,FALSE),0)),(IF(M35&lt;&gt;"",VLOOKUP(M35,'Birim Katkılar 2023'!$L$2:$M$8,2,FALSE),0)))), (IF((N35="ja"),(IF(M35&lt;&gt;"",VLOOKUP(M35,'Birim Katkılar 2024-25'!$N$2:$O$8,2,FALSE),0)),(IF(M35&lt;&gt;"",VLOOKUP(M35,'Birim Katkılar 2024-25'!$L$2:$M$8,2,FALSE),0)))))</f>
        <v>0</v>
      </c>
      <c r="P35" s="17" t="str">
        <f t="shared" si="13"/>
        <v/>
      </c>
    </row>
    <row r="36" spans="1:16" ht="30" customHeight="1" x14ac:dyDescent="0.25">
      <c r="A36" s="4"/>
      <c r="B36" s="4"/>
      <c r="C36" s="4"/>
      <c r="D36" s="12" t="str">
        <f t="shared" si="8"/>
        <v/>
      </c>
      <c r="E36" s="9"/>
      <c r="F36" s="9"/>
      <c r="G36" s="9"/>
      <c r="H36" s="13">
        <f>IF(($F36&lt;&gt;""),VLOOKUP($E36,IF(($C$5&lt;2024),('Birim Katkılar 2023'!$D$2:$E$33),('Birim Katkılar 2024-25'!$D$2:$E$33)),2,FALSE),0)</f>
        <v>0</v>
      </c>
      <c r="I36" s="13">
        <f t="shared" si="9"/>
        <v>0</v>
      </c>
      <c r="J36" s="13">
        <f t="shared" si="10"/>
        <v>0</v>
      </c>
      <c r="K36" s="13">
        <f t="shared" si="11"/>
        <v>0</v>
      </c>
      <c r="L36" s="13">
        <f t="shared" si="12"/>
        <v>0</v>
      </c>
      <c r="M36" s="9"/>
      <c r="N36" s="9"/>
      <c r="O36" s="13">
        <f>IF(($C$5&lt;2024),(IF((N36="ja"),(IF(M36&lt;&gt;"",VLOOKUP(M36,'Birim Katkılar 2023'!$N$2:$O$8,2,FALSE),0)),(IF(M36&lt;&gt;"",VLOOKUP(M36,'Birim Katkılar 2023'!$L$2:$M$8,2,FALSE),0)))), (IF((N36="ja"),(IF(M36&lt;&gt;"",VLOOKUP(M36,'Birim Katkılar 2024-25'!$N$2:$O$8,2,FALSE),0)),(IF(M36&lt;&gt;"",VLOOKUP(M36,'Birim Katkılar 2024-25'!$L$2:$M$8,2,FALSE),0)))))</f>
        <v>0</v>
      </c>
      <c r="P36" s="17" t="str">
        <f t="shared" si="13"/>
        <v/>
      </c>
    </row>
    <row r="37" spans="1:16" ht="30" customHeight="1" x14ac:dyDescent="0.25">
      <c r="A37" s="4"/>
      <c r="B37" s="4"/>
      <c r="C37" s="4"/>
      <c r="D37" s="12" t="str">
        <f t="shared" si="8"/>
        <v/>
      </c>
      <c r="E37" s="9"/>
      <c r="F37" s="9"/>
      <c r="G37" s="9"/>
      <c r="H37" s="13">
        <f>IF(($F37&lt;&gt;""),VLOOKUP($E37,IF(($C$5&lt;2024),('Birim Katkılar 2023'!$D$2:$E$33),('Birim Katkılar 2024-25'!$D$2:$E$33)),2,FALSE),0)</f>
        <v>0</v>
      </c>
      <c r="I37" s="13">
        <f t="shared" si="9"/>
        <v>0</v>
      </c>
      <c r="J37" s="13">
        <f t="shared" si="10"/>
        <v>0</v>
      </c>
      <c r="K37" s="13">
        <f t="shared" si="11"/>
        <v>0</v>
      </c>
      <c r="L37" s="13">
        <f t="shared" si="12"/>
        <v>0</v>
      </c>
      <c r="M37" s="9"/>
      <c r="N37" s="9"/>
      <c r="O37" s="13">
        <f>IF(($C$5&lt;2024),(IF((N37="ja"),(IF(M37&lt;&gt;"",VLOOKUP(M37,'Birim Katkılar 2023'!$N$2:$O$8,2,FALSE),0)),(IF(M37&lt;&gt;"",VLOOKUP(M37,'Birim Katkılar 2023'!$L$2:$M$8,2,FALSE),0)))), (IF((N37="ja"),(IF(M37&lt;&gt;"",VLOOKUP(M37,'Birim Katkılar 2024-25'!$N$2:$O$8,2,FALSE),0)),(IF(M37&lt;&gt;"",VLOOKUP(M37,'Birim Katkılar 2024-25'!$L$2:$M$8,2,FALSE),0)))))</f>
        <v>0</v>
      </c>
      <c r="P37" s="17" t="str">
        <f t="shared" si="13"/>
        <v/>
      </c>
    </row>
    <row r="38" spans="1:16" ht="30" customHeight="1" x14ac:dyDescent="0.25">
      <c r="A38" s="4"/>
      <c r="B38" s="4"/>
      <c r="C38" s="4"/>
      <c r="D38" s="12" t="str">
        <f t="shared" si="8"/>
        <v/>
      </c>
      <c r="E38" s="9"/>
      <c r="F38" s="9"/>
      <c r="G38" s="9"/>
      <c r="H38" s="13">
        <f>IF(($F38&lt;&gt;""),VLOOKUP($E38,IF(($C$5&lt;2024),('Birim Katkılar 2023'!$D$2:$E$33),('Birim Katkılar 2024-25'!$D$2:$E$33)),2,FALSE),0)</f>
        <v>0</v>
      </c>
      <c r="I38" s="13">
        <f t="shared" si="9"/>
        <v>0</v>
      </c>
      <c r="J38" s="13">
        <f t="shared" si="10"/>
        <v>0</v>
      </c>
      <c r="K38" s="13">
        <f t="shared" si="11"/>
        <v>0</v>
      </c>
      <c r="L38" s="13">
        <f t="shared" si="12"/>
        <v>0</v>
      </c>
      <c r="M38" s="9"/>
      <c r="N38" s="9"/>
      <c r="O38" s="13">
        <f>IF(($C$5&lt;2024),(IF((N38="ja"),(IF(M38&lt;&gt;"",VLOOKUP(M38,'Birim Katkılar 2023'!$N$2:$O$8,2,FALSE),0)),(IF(M38&lt;&gt;"",VLOOKUP(M38,'Birim Katkılar 2023'!$L$2:$M$8,2,FALSE),0)))), (IF((N38="ja"),(IF(M38&lt;&gt;"",VLOOKUP(M38,'Birim Katkılar 2024-25'!$N$2:$O$8,2,FALSE),0)),(IF(M38&lt;&gt;"",VLOOKUP(M38,'Birim Katkılar 2024-25'!$L$2:$M$8,2,FALSE),0)))))</f>
        <v>0</v>
      </c>
      <c r="P38" s="17" t="str">
        <f t="shared" si="13"/>
        <v/>
      </c>
    </row>
    <row r="39" spans="1:16" ht="30" customHeight="1" x14ac:dyDescent="0.25">
      <c r="A39" s="4"/>
      <c r="B39" s="4"/>
      <c r="C39" s="4"/>
      <c r="D39" s="12" t="str">
        <f t="shared" si="8"/>
        <v/>
      </c>
      <c r="E39" s="9"/>
      <c r="F39" s="9"/>
      <c r="G39" s="9"/>
      <c r="H39" s="13">
        <f>IF(($F39&lt;&gt;""),VLOOKUP($E39,IF(($C$5&lt;2024),('Birim Katkılar 2023'!$D$2:$E$33),('Birim Katkılar 2024-25'!$D$2:$E$33)),2,FALSE),0)</f>
        <v>0</v>
      </c>
      <c r="I39" s="13">
        <f t="shared" si="9"/>
        <v>0</v>
      </c>
      <c r="J39" s="13">
        <f t="shared" si="10"/>
        <v>0</v>
      </c>
      <c r="K39" s="13">
        <f t="shared" si="11"/>
        <v>0</v>
      </c>
      <c r="L39" s="13">
        <f t="shared" si="12"/>
        <v>0</v>
      </c>
      <c r="M39" s="9"/>
      <c r="N39" s="9"/>
      <c r="O39" s="13">
        <f>IF(($C$5&lt;2024),(IF((N39="ja"),(IF(M39&lt;&gt;"",VLOOKUP(M39,'Birim Katkılar 2023'!$N$2:$O$8,2,FALSE),0)),(IF(M39&lt;&gt;"",VLOOKUP(M39,'Birim Katkılar 2023'!$L$2:$M$8,2,FALSE),0)))), (IF((N39="ja"),(IF(M39&lt;&gt;"",VLOOKUP(M39,'Birim Katkılar 2024-25'!$N$2:$O$8,2,FALSE),0)),(IF(M39&lt;&gt;"",VLOOKUP(M39,'Birim Katkılar 2024-25'!$L$2:$M$8,2,FALSE),0)))))</f>
        <v>0</v>
      </c>
      <c r="P39" s="17" t="str">
        <f t="shared" si="13"/>
        <v/>
      </c>
    </row>
    <row r="40" spans="1:16" ht="30" customHeight="1" x14ac:dyDescent="0.25">
      <c r="A40" s="4"/>
      <c r="B40" s="4"/>
      <c r="C40" s="4"/>
      <c r="D40" s="12" t="str">
        <f t="shared" si="8"/>
        <v/>
      </c>
      <c r="E40" s="9"/>
      <c r="F40" s="9"/>
      <c r="G40" s="9"/>
      <c r="H40" s="13">
        <f>IF(($F40&lt;&gt;""),VLOOKUP($E40,IF(($C$5&lt;2024),('Birim Katkılar 2023'!$D$2:$E$33),('Birim Katkılar 2024-25'!$D$2:$E$33)),2,FALSE),0)</f>
        <v>0</v>
      </c>
      <c r="I40" s="13">
        <f t="shared" si="9"/>
        <v>0</v>
      </c>
      <c r="J40" s="13">
        <f t="shared" si="10"/>
        <v>0</v>
      </c>
      <c r="K40" s="13">
        <f t="shared" si="11"/>
        <v>0</v>
      </c>
      <c r="L40" s="13">
        <f t="shared" si="12"/>
        <v>0</v>
      </c>
      <c r="M40" s="9"/>
      <c r="N40" s="9"/>
      <c r="O40" s="13">
        <f>IF(($C$5&lt;2024),(IF((N40="ja"),(IF(M40&lt;&gt;"",VLOOKUP(M40,'Birim Katkılar 2023'!$N$2:$O$8,2,FALSE),0)),(IF(M40&lt;&gt;"",VLOOKUP(M40,'Birim Katkılar 2023'!$L$2:$M$8,2,FALSE),0)))), (IF((N40="ja"),(IF(M40&lt;&gt;"",VLOOKUP(M40,'Birim Katkılar 2024-25'!$N$2:$O$8,2,FALSE),0)),(IF(M40&lt;&gt;"",VLOOKUP(M40,'Birim Katkılar 2024-25'!$L$2:$M$8,2,FALSE),0)))))</f>
        <v>0</v>
      </c>
      <c r="P40" s="17" t="str">
        <f t="shared" si="13"/>
        <v/>
      </c>
    </row>
    <row r="41" spans="1:16" ht="30" customHeight="1" thickBot="1" x14ac:dyDescent="0.3">
      <c r="A41" s="4"/>
      <c r="B41" s="4"/>
      <c r="C41" s="4"/>
      <c r="D41" s="12" t="str">
        <f t="shared" si="8"/>
        <v/>
      </c>
      <c r="E41" s="9"/>
      <c r="F41" s="9"/>
      <c r="G41" s="9"/>
      <c r="H41" s="13">
        <f>IF(($F41&lt;&gt;""),VLOOKUP($E41,IF(($C$5&lt;2024),('Birim Katkılar 2023'!$D$2:$E$33),('Birim Katkılar 2024-25'!$D$2:$E$33)),2,FALSE),0)</f>
        <v>0</v>
      </c>
      <c r="I41" s="13">
        <f t="shared" si="9"/>
        <v>0</v>
      </c>
      <c r="J41" s="13">
        <f t="shared" si="10"/>
        <v>0</v>
      </c>
      <c r="K41" s="13">
        <f t="shared" si="11"/>
        <v>0</v>
      </c>
      <c r="L41" s="13">
        <f>IF(($C$5&lt;2024),(IF((G41&gt;0),(G41*100),0)),(IF((G41&gt;0),(G41*125),0)))</f>
        <v>0</v>
      </c>
      <c r="M41" s="9"/>
      <c r="N41" s="9"/>
      <c r="O41" s="13">
        <f>IF(($C$5&lt;2024),(IF((N41="ja"),(IF(M41&lt;&gt;"",VLOOKUP(M41,'Birim Katkılar 2023'!$N$2:$O$8,2,FALSE),0)),(IF(M41&lt;&gt;"",VLOOKUP(M41,'Birim Katkılar 2023'!$L$2:$M$8,2,FALSE),0)))), (IF((N41="ja"),(IF(M41&lt;&gt;"",VLOOKUP(M41,'Birim Katkılar 2024-25'!$N$2:$O$8,2,FALSE),0)),(IF(M41&lt;&gt;"",VLOOKUP(M41,'Birim Katkılar 2024-25'!$L$2:$M$8,2,FALSE),0)))))</f>
        <v>0</v>
      </c>
      <c r="P41" s="17" t="str">
        <f t="shared" si="13"/>
        <v/>
      </c>
    </row>
    <row r="42" spans="1:16" ht="24.75" thickTop="1" thickBot="1" x14ac:dyDescent="0.3">
      <c r="O42" s="6" t="s">
        <v>52</v>
      </c>
      <c r="P42" s="5">
        <f ca="1">SUM(OFFSET(P33,,,ROW()-ROW(P33)))</f>
        <v>0</v>
      </c>
    </row>
    <row r="43" spans="1:16" ht="24" thickTop="1" x14ac:dyDescent="0.25">
      <c r="H43" s="6"/>
    </row>
    <row r="44" spans="1:16" ht="30" customHeight="1" x14ac:dyDescent="0.25">
      <c r="A44" s="40" t="s">
        <v>54</v>
      </c>
      <c r="B44" s="41"/>
      <c r="C44" s="41"/>
      <c r="D44" s="41"/>
      <c r="E44" s="41"/>
      <c r="F44" s="41"/>
      <c r="G44" s="41"/>
      <c r="H44" s="2" t="s">
        <v>11</v>
      </c>
    </row>
    <row r="45" spans="1:16" ht="63" customHeight="1" x14ac:dyDescent="0.25">
      <c r="A45" s="7" t="s">
        <v>10</v>
      </c>
      <c r="B45" s="8" t="s">
        <v>12</v>
      </c>
      <c r="C45" s="8" t="s">
        <v>13</v>
      </c>
      <c r="D45" s="8" t="s">
        <v>14</v>
      </c>
      <c r="E45" s="8" t="s">
        <v>16</v>
      </c>
      <c r="F45" s="8" t="s">
        <v>15</v>
      </c>
      <c r="G45" s="8" t="s">
        <v>33</v>
      </c>
      <c r="H45" s="8" t="s">
        <v>34</v>
      </c>
      <c r="I45" s="8" t="s">
        <v>50</v>
      </c>
      <c r="J45" s="8" t="s">
        <v>29</v>
      </c>
      <c r="K45" s="8" t="s">
        <v>30</v>
      </c>
      <c r="L45" s="8" t="s">
        <v>37</v>
      </c>
      <c r="M45" s="8" t="s">
        <v>38</v>
      </c>
      <c r="N45" s="8" t="s">
        <v>39</v>
      </c>
      <c r="O45" s="8" t="s">
        <v>53</v>
      </c>
    </row>
    <row r="46" spans="1:16" ht="30" customHeight="1" x14ac:dyDescent="0.25">
      <c r="A46" s="4"/>
      <c r="B46" s="4">
        <v>5</v>
      </c>
      <c r="C46" s="4">
        <v>2</v>
      </c>
      <c r="D46" s="12">
        <f>IF(B46&gt;0,B46+C46,"")</f>
        <v>7</v>
      </c>
      <c r="E46" s="9" t="s">
        <v>104</v>
      </c>
      <c r="F46" s="9">
        <v>1</v>
      </c>
      <c r="G46" s="9"/>
      <c r="H46" s="13">
        <f>IF(($E46&lt;&gt;""),VLOOKUP($E46,IF(($C$5&lt;2024),('Birim Katkılar 2023'!$D$2:$E$33),('Birim Katkılar 2024-25'!$D$2:$E$33)),2,FALSE),0)</f>
        <v>153</v>
      </c>
      <c r="I46" s="13">
        <f>IF((B46&gt;0),(IF((D46&lt;=14),(D46*F46*H46),(14*F46*H46)+(D46-14)*F46*ROUND(0.7*H46,0))),0)</f>
        <v>1071</v>
      </c>
      <c r="J46" s="13">
        <f>IF((F46&gt;0),(F46*350),0)</f>
        <v>350</v>
      </c>
      <c r="K46" s="13">
        <f>IF(($C$5&lt;2024),(IF((G46&gt;0),(G46*100),0)),(IF((G46&gt;0),(G46*125),0)))</f>
        <v>0</v>
      </c>
      <c r="L46" s="9"/>
      <c r="M46" s="9"/>
      <c r="N46" s="13">
        <f>IF(($C$5&lt;2024),(IF((M46="ja"),(IF(L46&lt;&gt;"",VLOOKUP(L46,'Birim Katkılar 2023'!$N$2:$O$8,2,FALSE),0)),(IF(L46&lt;&gt;"",VLOOKUP(L46,'Birim Katkılar 2023'!$L$2:$M$8,2,FALSE),0)))),(IF((M46="ja"),(IF(L46&lt;&gt;"",VLOOKUP(L46,'Birim Katkılar 2024-25'!$N$2:$O$8,2,FALSE),0)),(IF(L46&lt;&gt;"",VLOOKUP(L46,'Birim Katkılar 2024-25'!$L$2:$M$8,2,FALSE),0)))))</f>
        <v>0</v>
      </c>
      <c r="O46" s="17">
        <f>IF((B46&gt;0),I46+J46+K46+N46*F46,"")</f>
        <v>1421</v>
      </c>
    </row>
    <row r="47" spans="1:16" ht="30" customHeight="1" x14ac:dyDescent="0.25">
      <c r="A47" s="4"/>
      <c r="B47" s="4"/>
      <c r="C47" s="4"/>
      <c r="D47" s="12" t="str">
        <f t="shared" ref="D47:D51" si="14">IF(B47&gt;0,B47+C47,"")</f>
        <v/>
      </c>
      <c r="E47" s="9"/>
      <c r="F47" s="9"/>
      <c r="G47" s="9"/>
      <c r="H47" s="13">
        <f>IF(($E47&lt;&gt;""),VLOOKUP($E47,IF(($C$5&lt;2024),('Birim Katkılar 2023'!$D$2:$E$33),('Birim Katkılar 2024-25'!$D$2:$E$33)),2,FALSE),0)</f>
        <v>0</v>
      </c>
      <c r="I47" s="13">
        <f t="shared" ref="I47:I51" si="15">IF((B47&gt;0),(IF((D47&lt;=14),(D47*F47*H47),(14*F47*H47)+(D47-14)*F47*ROUND(0.7*H47,0))),0)</f>
        <v>0</v>
      </c>
      <c r="J47" s="13">
        <f t="shared" ref="J47:J51" si="16">IF((F47&gt;0),(F47*350),0)</f>
        <v>0</v>
      </c>
      <c r="K47" s="13">
        <f t="shared" ref="K47:K51" si="17">IF(($C$5&lt;2024),(IF((G47&gt;0),(G47*100),0)),(IF((G47&gt;0),(G47*125),0)))</f>
        <v>0</v>
      </c>
      <c r="L47" s="9"/>
      <c r="M47" s="9"/>
      <c r="N47" s="13">
        <f>IF(($C$5&lt;2024),(IF((M47="ja"),(IF(L47&lt;&gt;"",VLOOKUP(L47,'Birim Katkılar 2023'!$N$2:$O$8,2,FALSE),0)),(IF(L47&lt;&gt;"",VLOOKUP(L47,'Birim Katkılar 2023'!$L$2:$M$8,2,FALSE),0)))),(IF((M47="ja"),(IF(L47&lt;&gt;"",VLOOKUP(L47,'Birim Katkılar 2024-25'!$N$2:$O$8,2,FALSE),0)),(IF(L47&lt;&gt;"",VLOOKUP(L47,'Birim Katkılar 2024-25'!$L$2:$M$8,2,FALSE),0)))))</f>
        <v>0</v>
      </c>
      <c r="O47" s="17" t="str">
        <f t="shared" ref="O47:O51" si="18">IF((B47&gt;0),I47+J47+K47+N47*F47,"")</f>
        <v/>
      </c>
    </row>
    <row r="48" spans="1:16" ht="30" customHeight="1" x14ac:dyDescent="0.25">
      <c r="A48" s="4"/>
      <c r="B48" s="4"/>
      <c r="C48" s="4"/>
      <c r="D48" s="12" t="str">
        <f t="shared" si="14"/>
        <v/>
      </c>
      <c r="E48" s="9"/>
      <c r="F48" s="9"/>
      <c r="G48" s="9"/>
      <c r="H48" s="13">
        <f>IF(($E48&lt;&gt;""),VLOOKUP($E48,IF(($C$5&lt;2024),('Birim Katkılar 2023'!$D$2:$E$33),('Birim Katkılar 2024-25'!$D$2:$E$33)),2,FALSE),0)</f>
        <v>0</v>
      </c>
      <c r="I48" s="13">
        <f t="shared" si="15"/>
        <v>0</v>
      </c>
      <c r="J48" s="13">
        <f t="shared" si="16"/>
        <v>0</v>
      </c>
      <c r="K48" s="13">
        <f t="shared" si="17"/>
        <v>0</v>
      </c>
      <c r="L48" s="9"/>
      <c r="M48" s="9"/>
      <c r="N48" s="13">
        <f>IF(($C$5&lt;2024),(IF((M48="ja"),(IF(L48&lt;&gt;"",VLOOKUP(L48,'Birim Katkılar 2023'!$N$2:$O$8,2,FALSE),0)),(IF(L48&lt;&gt;"",VLOOKUP(L48,'Birim Katkılar 2023'!$L$2:$M$8,2,FALSE),0)))),(IF((M48="ja"),(IF(L48&lt;&gt;"",VLOOKUP(L48,'Birim Katkılar 2024-25'!$N$2:$O$8,2,FALSE),0)),(IF(L48&lt;&gt;"",VLOOKUP(L48,'Birim Katkılar 2024-25'!$L$2:$M$8,2,FALSE),0)))))</f>
        <v>0</v>
      </c>
      <c r="O48" s="17" t="str">
        <f t="shared" si="18"/>
        <v/>
      </c>
    </row>
    <row r="49" spans="1:20" ht="30" customHeight="1" x14ac:dyDescent="0.25">
      <c r="A49" s="4"/>
      <c r="B49" s="4"/>
      <c r="C49" s="4"/>
      <c r="D49" s="12" t="str">
        <f t="shared" si="14"/>
        <v/>
      </c>
      <c r="E49" s="9"/>
      <c r="F49" s="9"/>
      <c r="G49" s="9"/>
      <c r="H49" s="13">
        <f>IF(($E49&lt;&gt;""),VLOOKUP($E49,IF(($C$5&lt;2024),('Birim Katkılar 2023'!$D$2:$E$33),('Birim Katkılar 2024-25'!$D$2:$E$33)),2,FALSE),0)</f>
        <v>0</v>
      </c>
      <c r="I49" s="13">
        <f t="shared" si="15"/>
        <v>0</v>
      </c>
      <c r="J49" s="13">
        <f t="shared" si="16"/>
        <v>0</v>
      </c>
      <c r="K49" s="13">
        <f t="shared" si="17"/>
        <v>0</v>
      </c>
      <c r="L49" s="9"/>
      <c r="M49" s="9"/>
      <c r="N49" s="13">
        <f>IF(($C$5&lt;2024),(IF((M49="ja"),(IF(L49&lt;&gt;"",VLOOKUP(L49,'Birim Katkılar 2023'!$N$2:$O$8,2,FALSE),0)),(IF(L49&lt;&gt;"",VLOOKUP(L49,'Birim Katkılar 2023'!$L$2:$M$8,2,FALSE),0)))),(IF((M49="ja"),(IF(L49&lt;&gt;"",VLOOKUP(L49,'Birim Katkılar 2024-25'!$N$2:$O$8,2,FALSE),0)),(IF(L49&lt;&gt;"",VLOOKUP(L49,'Birim Katkılar 2024-25'!$L$2:$M$8,2,FALSE),0)))))</f>
        <v>0</v>
      </c>
      <c r="O49" s="17" t="str">
        <f t="shared" si="18"/>
        <v/>
      </c>
    </row>
    <row r="50" spans="1:20" ht="27.75" customHeight="1" x14ac:dyDescent="0.25">
      <c r="A50" s="4"/>
      <c r="B50" s="4"/>
      <c r="C50" s="4"/>
      <c r="D50" s="12" t="str">
        <f t="shared" si="14"/>
        <v/>
      </c>
      <c r="E50" s="9"/>
      <c r="F50" s="9"/>
      <c r="G50" s="9"/>
      <c r="H50" s="13">
        <f>IF(($E50&lt;&gt;""),VLOOKUP($E50,IF(($C$5&lt;2024),('Birim Katkılar 2023'!$D$2:$E$33),('Birim Katkılar 2024-25'!$D$2:$E$33)),2,FALSE),0)</f>
        <v>0</v>
      </c>
      <c r="I50" s="13">
        <f t="shared" si="15"/>
        <v>0</v>
      </c>
      <c r="J50" s="13">
        <f t="shared" si="16"/>
        <v>0</v>
      </c>
      <c r="K50" s="13">
        <f t="shared" si="17"/>
        <v>0</v>
      </c>
      <c r="L50" s="9"/>
      <c r="M50" s="9"/>
      <c r="N50" s="13">
        <f>IF(($C$5&lt;2024),(IF((M50="ja"),(IF(L50&lt;&gt;"",VLOOKUP(L50,'Birim Katkılar 2023'!$N$2:$O$8,2,FALSE),0)),(IF(L50&lt;&gt;"",VLOOKUP(L50,'Birim Katkılar 2023'!$L$2:$M$8,2,FALSE),0)))),(IF((M50="ja"),(IF(L50&lt;&gt;"",VLOOKUP(L50,'Birim Katkılar 2024-25'!$N$2:$O$8,2,FALSE),0)),(IF(L50&lt;&gt;"",VLOOKUP(L50,'Birim Katkılar 2024-25'!$L$2:$M$8,2,FALSE),0)))))</f>
        <v>0</v>
      </c>
      <c r="O50" s="17" t="str">
        <f t="shared" si="18"/>
        <v/>
      </c>
    </row>
    <row r="51" spans="1:20" ht="27.75" customHeight="1" thickBot="1" x14ac:dyDescent="0.3">
      <c r="A51" s="4"/>
      <c r="B51" s="4"/>
      <c r="C51" s="4"/>
      <c r="D51" s="12" t="str">
        <f t="shared" si="14"/>
        <v/>
      </c>
      <c r="E51" s="9"/>
      <c r="F51" s="9"/>
      <c r="G51" s="9"/>
      <c r="H51" s="13">
        <f>IF(($E51&lt;&gt;""),VLOOKUP($E51,IF(($C$5&lt;2024),('Birim Katkılar 2023'!$D$2:$E$33),('Birim Katkılar 2024-25'!$D$2:$E$33)),2,FALSE),0)</f>
        <v>0</v>
      </c>
      <c r="I51" s="13">
        <f t="shared" si="15"/>
        <v>0</v>
      </c>
      <c r="J51" s="13">
        <f t="shared" si="16"/>
        <v>0</v>
      </c>
      <c r="K51" s="13">
        <f t="shared" si="17"/>
        <v>0</v>
      </c>
      <c r="L51" s="9"/>
      <c r="M51" s="9"/>
      <c r="N51" s="13">
        <f>IF(($C$5&lt;2024),(IF((M51="ja"),(IF(L51&lt;&gt;"",VLOOKUP(L51,'Birim Katkılar 2023'!$N$2:$O$8,2,FALSE),0)),(IF(L51&lt;&gt;"",VLOOKUP(L51,'Birim Katkılar 2023'!$L$2:$M$8,2,FALSE),0)))),(IF((M51="ja"),(IF(L51&lt;&gt;"",VLOOKUP(L51,'Birim Katkılar 2024-25'!$N$2:$O$8,2,FALSE),0)),(IF(L51&lt;&gt;"",VLOOKUP(L51,'Birim Katkılar 2024-25'!$L$2:$M$8,2,FALSE),0)))))</f>
        <v>0</v>
      </c>
      <c r="O51" s="17" t="str">
        <f t="shared" si="18"/>
        <v/>
      </c>
    </row>
    <row r="52" spans="1:20" ht="27.75" customHeight="1" thickTop="1" thickBot="1" x14ac:dyDescent="0.3">
      <c r="N52" s="6" t="s">
        <v>52</v>
      </c>
      <c r="O52" s="5">
        <f ca="1">SUM(OFFSET(O46,,,ROW()-ROW(O46)))</f>
        <v>1421</v>
      </c>
    </row>
    <row r="53" spans="1:20" ht="35.25" customHeight="1" thickTop="1" x14ac:dyDescent="0.25"/>
    <row r="54" spans="1:20" ht="30" customHeight="1" x14ac:dyDescent="0.25">
      <c r="A54" s="40" t="s">
        <v>55</v>
      </c>
      <c r="B54" s="41"/>
      <c r="C54" s="41"/>
      <c r="D54" s="41"/>
      <c r="E54" s="41"/>
      <c r="F54" s="41"/>
      <c r="G54" s="41"/>
    </row>
    <row r="55" spans="1:20" ht="84.75" customHeight="1" x14ac:dyDescent="0.25">
      <c r="A55" s="7" t="s">
        <v>9</v>
      </c>
      <c r="B55" s="8" t="s">
        <v>12</v>
      </c>
      <c r="C55" s="8" t="s">
        <v>13</v>
      </c>
      <c r="D55" s="8" t="s">
        <v>14</v>
      </c>
      <c r="E55" s="8" t="s">
        <v>16</v>
      </c>
      <c r="F55" s="8" t="s">
        <v>15</v>
      </c>
      <c r="G55" s="8" t="s">
        <v>33</v>
      </c>
      <c r="H55" s="8" t="s">
        <v>34</v>
      </c>
      <c r="I55" s="8" t="s">
        <v>50</v>
      </c>
      <c r="J55" s="8" t="s">
        <v>29</v>
      </c>
      <c r="K55" s="8" t="s">
        <v>30</v>
      </c>
      <c r="L55" s="8" t="s">
        <v>35</v>
      </c>
      <c r="M55" s="8" t="s">
        <v>57</v>
      </c>
      <c r="N55" s="8" t="s">
        <v>97</v>
      </c>
      <c r="O55" s="8" t="s">
        <v>98</v>
      </c>
      <c r="P55" s="8" t="s">
        <v>36</v>
      </c>
      <c r="Q55" s="8" t="s">
        <v>37</v>
      </c>
      <c r="R55" s="8" t="s">
        <v>38</v>
      </c>
      <c r="S55" s="8" t="s">
        <v>39</v>
      </c>
      <c r="T55" s="8" t="s">
        <v>53</v>
      </c>
    </row>
    <row r="56" spans="1:20" ht="30" customHeight="1" x14ac:dyDescent="0.25">
      <c r="A56" s="4"/>
      <c r="B56" s="4">
        <v>10</v>
      </c>
      <c r="C56" s="4">
        <v>2</v>
      </c>
      <c r="D56" s="12">
        <f>IF(B56&gt;0,B56+C56,"")</f>
        <v>12</v>
      </c>
      <c r="E56" s="9" t="s">
        <v>104</v>
      </c>
      <c r="F56" s="9">
        <v>1</v>
      </c>
      <c r="G56" s="9">
        <v>1</v>
      </c>
      <c r="H56" s="13">
        <f>IF(($E56&lt;&gt;""),VLOOKUP($E56,IF(($C$5&lt;2024),('Birim Katkılar 2023'!$H$2:$I$33),('Birim Katkılar 2024-25'!$H$2:$I$33)),2,FALSE),0)</f>
        <v>85</v>
      </c>
      <c r="I56" s="13">
        <f>IF((B56&gt;0),(IF((D56&lt;=14),(D56*F56*H56),(14*F56*H56)+(D56-14)*F56*ROUND(0.7*H56,0))),0)</f>
        <v>1020</v>
      </c>
      <c r="J56" s="13">
        <f>IF((F56&gt;0),(F56*350),0)</f>
        <v>350</v>
      </c>
      <c r="K56" s="13">
        <f>IF(($C$5&lt;2024),(IF((G56&gt;0),(G56*100),0)),(IF((G56&gt;0),(G56*125),0)))</f>
        <v>125</v>
      </c>
      <c r="L56" s="9">
        <v>1</v>
      </c>
      <c r="M56" s="9">
        <v>12</v>
      </c>
      <c r="N56" s="13">
        <f>IF(($E56&lt;&gt;""),VLOOKUP($E56,IF(($C$5&lt;2024),('Birim Katkılar 2023'!$D$2:$E$33),('Birim Katkılar 2024-25'!$D$2:$E$33)),2,FALSE),0)</f>
        <v>153</v>
      </c>
      <c r="O56" s="14">
        <f>IF((M56&gt;0),(IF((M56&lt;=14),(M56*L56*N56),(14*L56*N56)+(M56-14)*L56*ROUND(0.7*N56,0))),0)</f>
        <v>1836</v>
      </c>
      <c r="P56" s="13">
        <f>IF((F56&gt;0),F56+L56,0)</f>
        <v>2</v>
      </c>
      <c r="Q56" s="9" t="s">
        <v>5</v>
      </c>
      <c r="R56" s="9"/>
      <c r="S56" s="13">
        <f>IF(($C$5&lt;2024),
(IF((R56="ja"),
(IF(Q56&lt;&gt;"",VLOOKUP(Q56,'Birim Katkılar 2023'!$N$2:$O$8,2,FALSE),"")),
(IF(Q56&lt;&gt;"",VLOOKUP(Q56,'Birim Katkılar 2023'!$L$2:$M$8,2,FALSE),0)))),
(IF((R56="ja"),
(IF(Q56&lt;&gt;"",VLOOKUP(Q56,'Birim Katkılar 2024-25'!$N$2:$O$8,2,FALSE),"")),
(IF(Q56&lt;&gt;"",VLOOKUP(Q56,'Birim Katkılar 2024-25'!$L$2:$M$8,2,FALSE),0)))))</f>
        <v>395</v>
      </c>
      <c r="T56" s="17">
        <f>IF((B56&gt;0),I56+O56+J56+K56+S56*P56,"")</f>
        <v>4121</v>
      </c>
    </row>
    <row r="57" spans="1:20" ht="30" customHeight="1" x14ac:dyDescent="0.25">
      <c r="A57" s="4"/>
      <c r="B57" s="4"/>
      <c r="C57" s="4"/>
      <c r="D57" s="12" t="str">
        <f t="shared" ref="D57:D61" si="19">IF(B57&gt;0,B57+C57,"")</f>
        <v/>
      </c>
      <c r="E57" s="9"/>
      <c r="F57" s="9"/>
      <c r="G57" s="9"/>
      <c r="H57" s="13">
        <f>IF(($E57&lt;&gt;""),VLOOKUP($E57,IF(($C$5&lt;2024),('Birim Katkılar 2023'!$H$2:$I$33),('Birim Katkılar 2024-25'!$H$2:$I$33)),2,FALSE),0)</f>
        <v>0</v>
      </c>
      <c r="I57" s="13">
        <f t="shared" ref="I57:I61" si="20">IF((B57&gt;0),(IF((D57&lt;=14),(D57*F57*H57),(14*F57*H57)+(D57-14)*F57*ROUND(0.7*H57,0))),0)</f>
        <v>0</v>
      </c>
      <c r="J57" s="13">
        <f t="shared" ref="J57:J61" si="21">IF((F57&gt;0),(F57*350),0)</f>
        <v>0</v>
      </c>
      <c r="K57" s="13">
        <f t="shared" ref="K57:K61" si="22">IF(($C$5&lt;2024),(IF((G57&gt;0),(G57*100),0)),(IF((G57&gt;0),(G57*125),0)))</f>
        <v>0</v>
      </c>
      <c r="L57" s="9"/>
      <c r="M57" s="9"/>
      <c r="N57" s="13">
        <f>IF(($E57&lt;&gt;""),VLOOKUP($E57,IF(($C$5&lt;2024),('Birim Katkılar 2023'!$D$2:$E$33),('Birim Katkılar 2024-25'!$D$2:$E$33)),2,FALSE),0)</f>
        <v>0</v>
      </c>
      <c r="O57" s="14">
        <f t="shared" ref="O57:O61" si="23">IF((M57&gt;0),(IF((M57&lt;=14),(M57*L57*N57),(14*L57*N57)+(M57-14)*L57*ROUND(0.7*N57,0))),0)</f>
        <v>0</v>
      </c>
      <c r="P57" s="13">
        <f t="shared" ref="P57:P61" si="24">IF((F57&gt;0),F57+L57,0)</f>
        <v>0</v>
      </c>
      <c r="Q57" s="9"/>
      <c r="R57" s="9"/>
      <c r="S57" s="13">
        <f>IF(($C$5&lt;2024),
(IF((R57="ja"),
(IF(Q57&lt;&gt;"",VLOOKUP(Q57,'Birim Katkılar 2023'!$N$2:$O$8,2,FALSE),"")),
(IF(Q57&lt;&gt;"",VLOOKUP(Q57,'Birim Katkılar 2023'!$L$2:$M$8,2,FALSE),0)))),
(IF((R57="ja"),
(IF(Q57&lt;&gt;"",VLOOKUP(Q57,'Birim Katkılar 2024-25'!$N$2:$O$8,2,FALSE),"")),
(IF(Q57&lt;&gt;"",VLOOKUP(Q57,'Birim Katkılar 2024-25'!$L$2:$M$8,2,FALSE),0)))))</f>
        <v>0</v>
      </c>
      <c r="T57" s="17" t="str">
        <f t="shared" ref="T57:T61" si="25">IF((B57&gt;0),I57+O57+J57+K57+S57*P57,"")</f>
        <v/>
      </c>
    </row>
    <row r="58" spans="1:20" ht="30" customHeight="1" x14ac:dyDescent="0.25">
      <c r="A58" s="4"/>
      <c r="B58" s="4"/>
      <c r="C58" s="4"/>
      <c r="D58" s="12" t="str">
        <f t="shared" si="19"/>
        <v/>
      </c>
      <c r="E58" s="9"/>
      <c r="F58" s="9"/>
      <c r="G58" s="9"/>
      <c r="H58" s="13">
        <f>IF(($E58&lt;&gt;""),VLOOKUP($E58,IF(($C$5&lt;2024),('Birim Katkılar 2023'!$H$2:$I$33),('Birim Katkılar 2024-25'!$H$2:$I$33)),2,FALSE),0)</f>
        <v>0</v>
      </c>
      <c r="I58" s="13">
        <f t="shared" si="20"/>
        <v>0</v>
      </c>
      <c r="J58" s="13">
        <f t="shared" si="21"/>
        <v>0</v>
      </c>
      <c r="K58" s="13">
        <f t="shared" si="22"/>
        <v>0</v>
      </c>
      <c r="L58" s="9"/>
      <c r="M58" s="9"/>
      <c r="N58" s="13">
        <f>IF(($E58&lt;&gt;""),VLOOKUP($E58,IF(($C$5&lt;2024),('Birim Katkılar 2023'!$D$2:$E$33),('Birim Katkılar 2024-25'!$D$2:$E$33)),2,FALSE),0)</f>
        <v>0</v>
      </c>
      <c r="O58" s="14">
        <f t="shared" si="23"/>
        <v>0</v>
      </c>
      <c r="P58" s="13">
        <f>IF((F58&gt;0),F58+L58,0)</f>
        <v>0</v>
      </c>
      <c r="Q58" s="9"/>
      <c r="R58" s="9"/>
      <c r="S58" s="13">
        <f>IF(($C$5&lt;2024),
(IF((R58="ja"),
(IF(Q58&lt;&gt;"",VLOOKUP(Q58,'Birim Katkılar 2023'!$N$2:$O$8,2,FALSE),"")),
(IF(Q58&lt;&gt;"",VLOOKUP(Q58,'Birim Katkılar 2023'!$L$2:$M$8,2,FALSE),0)))),
(IF((R58="ja"),
(IF(Q58&lt;&gt;"",VLOOKUP(Q58,'Birim Katkılar 2024-25'!$N$2:$O$8,2,FALSE),"")),
(IF(Q58&lt;&gt;"",VLOOKUP(Q58,'Birim Katkılar 2024-25'!$L$2:$M$8,2,FALSE),0)))))</f>
        <v>0</v>
      </c>
      <c r="T58" s="17" t="str">
        <f t="shared" si="25"/>
        <v/>
      </c>
    </row>
    <row r="59" spans="1:20" ht="30" customHeight="1" x14ac:dyDescent="0.25">
      <c r="A59" s="4"/>
      <c r="B59" s="4"/>
      <c r="C59" s="4"/>
      <c r="D59" s="12" t="str">
        <f t="shared" si="19"/>
        <v/>
      </c>
      <c r="E59" s="9"/>
      <c r="F59" s="9"/>
      <c r="G59" s="9"/>
      <c r="H59" s="13">
        <f>IF(($E59&lt;&gt;""),VLOOKUP($E59,IF(($C$5&lt;2024),('Birim Katkılar 2023'!$H$2:$I$33),('Birim Katkılar 2024-25'!$H$2:$I$33)),2,FALSE),0)</f>
        <v>0</v>
      </c>
      <c r="I59" s="13">
        <f t="shared" si="20"/>
        <v>0</v>
      </c>
      <c r="J59" s="13">
        <f t="shared" si="21"/>
        <v>0</v>
      </c>
      <c r="K59" s="13">
        <f t="shared" si="22"/>
        <v>0</v>
      </c>
      <c r="L59" s="9"/>
      <c r="M59" s="9"/>
      <c r="N59" s="13">
        <f>IF(($E59&lt;&gt;""),VLOOKUP($E59,IF(($C$5&lt;2024),('Birim Katkılar 2023'!$D$2:$E$33),('Birim Katkılar 2024-25'!$D$2:$E$33)),2,FALSE),0)</f>
        <v>0</v>
      </c>
      <c r="O59" s="14">
        <f t="shared" si="23"/>
        <v>0</v>
      </c>
      <c r="P59" s="13">
        <f t="shared" si="24"/>
        <v>0</v>
      </c>
      <c r="Q59" s="9"/>
      <c r="R59" s="9"/>
      <c r="S59" s="13">
        <f>IF(($C$5&lt;2024),
(IF((R59="ja"),
(IF(Q59&lt;&gt;"",VLOOKUP(Q59,'Birim Katkılar 2023'!$N$2:$O$8,2,FALSE),"")),
(IF(Q59&lt;&gt;"",VLOOKUP(Q59,'Birim Katkılar 2023'!$L$2:$M$8,2,FALSE),0)))),
(IF((R59="ja"),
(IF(Q59&lt;&gt;"",VLOOKUP(Q59,'Birim Katkılar 2024-25'!$N$2:$O$8,2,FALSE),"")),
(IF(Q59&lt;&gt;"",VLOOKUP(Q59,'Birim Katkılar 2024-25'!$L$2:$M$8,2,FALSE),0)))))</f>
        <v>0</v>
      </c>
      <c r="T59" s="17" t="str">
        <f t="shared" si="25"/>
        <v/>
      </c>
    </row>
    <row r="60" spans="1:20" ht="27.75" customHeight="1" x14ac:dyDescent="0.25">
      <c r="A60" s="4"/>
      <c r="B60" s="4"/>
      <c r="C60" s="4"/>
      <c r="D60" s="12" t="str">
        <f t="shared" si="19"/>
        <v/>
      </c>
      <c r="E60" s="9"/>
      <c r="F60" s="9"/>
      <c r="G60" s="9"/>
      <c r="H60" s="13">
        <f>IF(($E60&lt;&gt;""),VLOOKUP($E60,IF(($C$5&lt;2024),('Birim Katkılar 2023'!$H$2:$I$33),('Birim Katkılar 2024-25'!$H$2:$I$33)),2,FALSE),0)</f>
        <v>0</v>
      </c>
      <c r="I60" s="13">
        <f t="shared" si="20"/>
        <v>0</v>
      </c>
      <c r="J60" s="13">
        <f t="shared" si="21"/>
        <v>0</v>
      </c>
      <c r="K60" s="13">
        <f t="shared" si="22"/>
        <v>0</v>
      </c>
      <c r="L60" s="9"/>
      <c r="M60" s="9"/>
      <c r="N60" s="13">
        <f>IF(($E60&lt;&gt;""),VLOOKUP($E60,IF(($C$5&lt;2024),('Birim Katkılar 2023'!$D$2:$E$33),('Birim Katkılar 2024-25'!$D$2:$E$33)),2,FALSE),0)</f>
        <v>0</v>
      </c>
      <c r="O60" s="14">
        <f t="shared" si="23"/>
        <v>0</v>
      </c>
      <c r="P60" s="13">
        <f t="shared" si="24"/>
        <v>0</v>
      </c>
      <c r="Q60" s="9"/>
      <c r="R60" s="9"/>
      <c r="S60" s="13">
        <f>IF(($C$5&lt;2024),
(IF((R60="ja"),
(IF(Q60&lt;&gt;"",VLOOKUP(Q60,'Birim Katkılar 2023'!$N$2:$O$8,2,FALSE),"")),
(IF(Q60&lt;&gt;"",VLOOKUP(Q60,'Birim Katkılar 2023'!$L$2:$M$8,2,FALSE),0)))),
(IF((R60="ja"),
(IF(Q60&lt;&gt;"",VLOOKUP(Q60,'Birim Katkılar 2024-25'!$N$2:$O$8,2,FALSE),"")),
(IF(Q60&lt;&gt;"",VLOOKUP(Q60,'Birim Katkılar 2024-25'!$L$2:$M$8,2,FALSE),0)))))</f>
        <v>0</v>
      </c>
      <c r="T60" s="17" t="str">
        <f t="shared" si="25"/>
        <v/>
      </c>
    </row>
    <row r="61" spans="1:20" ht="27.75" customHeight="1" thickBot="1" x14ac:dyDescent="0.3">
      <c r="A61" s="4"/>
      <c r="B61" s="4"/>
      <c r="C61" s="4"/>
      <c r="D61" s="12" t="str">
        <f t="shared" si="19"/>
        <v/>
      </c>
      <c r="E61" s="9"/>
      <c r="F61" s="9"/>
      <c r="G61" s="9"/>
      <c r="H61" s="13">
        <f>IF(($E61&lt;&gt;""),VLOOKUP($E61,IF(($C$5&lt;2024),('Birim Katkılar 2023'!$H$2:$I$33),('Birim Katkılar 2024-25'!$H$2:$I$33)),2,FALSE),0)</f>
        <v>0</v>
      </c>
      <c r="I61" s="13">
        <f t="shared" si="20"/>
        <v>0</v>
      </c>
      <c r="J61" s="13">
        <f t="shared" si="21"/>
        <v>0</v>
      </c>
      <c r="K61" s="13">
        <f t="shared" si="22"/>
        <v>0</v>
      </c>
      <c r="L61" s="9"/>
      <c r="M61" s="9"/>
      <c r="N61" s="13">
        <f>IF(($E61&lt;&gt;""),VLOOKUP($E61,IF(($C$5&lt;2024),('Birim Katkılar 2023'!$D$2:$E$33),('Birim Katkılar 2024-25'!$D$2:$E$33)),2,FALSE),0)</f>
        <v>0</v>
      </c>
      <c r="O61" s="14">
        <f t="shared" si="23"/>
        <v>0</v>
      </c>
      <c r="P61" s="13">
        <f t="shared" si="24"/>
        <v>0</v>
      </c>
      <c r="Q61" s="9"/>
      <c r="R61" s="9"/>
      <c r="S61" s="13">
        <f>IF(($C$5&lt;2024),
(IF((R61="ja"),
(IF(Q61&lt;&gt;"",VLOOKUP(Q61,'Birim Katkılar 2023'!$N$2:$O$8,2,FALSE),"")),
(IF(Q61&lt;&gt;"",VLOOKUP(Q61,'Birim Katkılar 2023'!$L$2:$M$8,2,FALSE),0)))),
(IF((R61="ja"),
(IF(Q61&lt;&gt;"",VLOOKUP(Q61,'Birim Katkılar 2024-25'!$N$2:$O$8,2,FALSE),"")),
(IF(Q61&lt;&gt;"",VLOOKUP(Q61,'Birim Katkılar 2024-25'!$L$2:$M$8,2,FALSE),0)))))</f>
        <v>0</v>
      </c>
      <c r="T61" s="17" t="str">
        <f t="shared" si="25"/>
        <v/>
      </c>
    </row>
    <row r="62" spans="1:20" ht="27.75" customHeight="1" thickTop="1" thickBot="1" x14ac:dyDescent="0.3">
      <c r="S62" s="6" t="s">
        <v>52</v>
      </c>
      <c r="T62" s="5">
        <f ca="1">SUM(OFFSET(T56,,,ROW()-ROW(T56)))</f>
        <v>4121</v>
      </c>
    </row>
    <row r="63" spans="1:20" ht="41.25" customHeight="1" thickTop="1" x14ac:dyDescent="0.25"/>
    <row r="64" spans="1:20" ht="30" customHeight="1" x14ac:dyDescent="0.25">
      <c r="A64" s="40" t="s">
        <v>56</v>
      </c>
      <c r="B64" s="41"/>
      <c r="C64" s="41"/>
      <c r="D64" s="41"/>
      <c r="E64" s="41"/>
      <c r="F64" s="41"/>
      <c r="G64" s="41"/>
    </row>
    <row r="65" spans="1:20" ht="87.75" customHeight="1" x14ac:dyDescent="0.25">
      <c r="A65" s="7" t="s">
        <v>9</v>
      </c>
      <c r="B65" s="8" t="s">
        <v>12</v>
      </c>
      <c r="C65" s="8" t="s">
        <v>13</v>
      </c>
      <c r="D65" s="8" t="s">
        <v>14</v>
      </c>
      <c r="E65" s="8" t="s">
        <v>16</v>
      </c>
      <c r="F65" s="8" t="s">
        <v>15</v>
      </c>
      <c r="G65" s="8" t="s">
        <v>33</v>
      </c>
      <c r="H65" s="8" t="s">
        <v>34</v>
      </c>
      <c r="I65" s="8" t="s">
        <v>50</v>
      </c>
      <c r="J65" s="8" t="s">
        <v>29</v>
      </c>
      <c r="K65" s="8" t="s">
        <v>30</v>
      </c>
      <c r="L65" s="8" t="s">
        <v>35</v>
      </c>
      <c r="M65" s="8" t="s">
        <v>57</v>
      </c>
      <c r="N65" s="8" t="s">
        <v>97</v>
      </c>
      <c r="O65" s="8" t="s">
        <v>98</v>
      </c>
      <c r="P65" s="8" t="s">
        <v>36</v>
      </c>
      <c r="Q65" s="8" t="s">
        <v>37</v>
      </c>
      <c r="R65" s="8" t="s">
        <v>38</v>
      </c>
      <c r="S65" s="8" t="s">
        <v>39</v>
      </c>
      <c r="T65" s="8" t="s">
        <v>53</v>
      </c>
    </row>
    <row r="66" spans="1:20" ht="30" customHeight="1" x14ac:dyDescent="0.25">
      <c r="A66" s="4"/>
      <c r="B66" s="4"/>
      <c r="C66" s="4"/>
      <c r="D66" s="12" t="str">
        <f>IF(B66&gt;0,B66+C66,"")</f>
        <v/>
      </c>
      <c r="E66" s="9"/>
      <c r="F66" s="9"/>
      <c r="G66" s="9"/>
      <c r="H66" s="13">
        <f>IF(($E66&lt;&gt;""),VLOOKUP($E66,IF(($C$5&lt;2024),('Birim Katkılar 2023'!$H$2:$I$33),('Birim Katkılar 2024-25'!$H$2:$I$33)),2,FALSE),0)</f>
        <v>0</v>
      </c>
      <c r="I66" s="13">
        <f>IF((B66&gt;0),(IF((D66&lt;=14),(D66*F66*H66),(14*F66*H66)+(D66-14)*F66*ROUND(0.7*H66,0))),0)</f>
        <v>0</v>
      </c>
      <c r="J66" s="13">
        <f>IF((F66&gt;0),(F66*500),0)</f>
        <v>0</v>
      </c>
      <c r="K66" s="13">
        <f>IF(($C$5&lt;2024),(IF((G66&gt;0),(G66*100),0)),(IF((G66&gt;0),(G66*125),0)))</f>
        <v>0</v>
      </c>
      <c r="L66" s="9"/>
      <c r="M66" s="9"/>
      <c r="N66" s="13">
        <f>IF(($E66&lt;&gt;""),VLOOKUP($E66,IF(($C$5&lt;2024),('Birim Katkılar 2023'!$D$2:$E$33),('Birim Katkılar 2024-25'!$D$2:$E$33)),2,FALSE),0)</f>
        <v>0</v>
      </c>
      <c r="O66" s="14">
        <f>IF((B66&gt;0),(IF((M66&lt;=14),(M66*L66*N66),(14*L66*N66)+(M66-14)*L66*ROUND(0.7*N66,0))),0)</f>
        <v>0</v>
      </c>
      <c r="P66" s="13">
        <f>IF((F66&gt;0),F66+L66,0)</f>
        <v>0</v>
      </c>
      <c r="Q66" s="9"/>
      <c r="R66" s="9"/>
      <c r="S66" s="13">
        <f>IF(($C$5&lt;2024),
(IF((R66="ja"),
(IF(Q66&lt;&gt;"",VLOOKUP(Q66,'Birim Katkılar 2023'!$N$2:$O$8,2,FALSE),"")),
(IF(Q66&lt;&gt;"",VLOOKUP(Q66,'Birim Katkılar 2023'!$L$2:$M$8,2,FALSE),0)))),
(IF((R66="ja"),
(IF(Q66&lt;&gt;"",VLOOKUP(Q66,'Birim Katkılar 2024-25'!$N$2:$O$8,2,FALSE),"")),
(IF(Q66&lt;&gt;"",VLOOKUP(Q66,'Birim Katkılar 2024-25'!$L$2:$M$8,2,FALSE),0)))))</f>
        <v>0</v>
      </c>
      <c r="T66" s="17" t="str">
        <f>IF((B66&gt;0),I66+O66+J66+K66+S66*P66,"")</f>
        <v/>
      </c>
    </row>
    <row r="67" spans="1:20" ht="30" customHeight="1" x14ac:dyDescent="0.25">
      <c r="A67" s="4"/>
      <c r="B67" s="4"/>
      <c r="C67" s="4"/>
      <c r="D67" s="12" t="str">
        <f t="shared" ref="D67:D71" si="26">IF(B67&gt;0,B67+C67,"")</f>
        <v/>
      </c>
      <c r="E67" s="9"/>
      <c r="F67" s="9"/>
      <c r="G67" s="9"/>
      <c r="H67" s="13">
        <f>IF(($E67&lt;&gt;""),VLOOKUP($E67,IF(($C$5&lt;2024),('Birim Katkılar 2023'!$H$2:$I$33),('Birim Katkılar 2024-25'!$H$2:$I$33)),2,FALSE),0)</f>
        <v>0</v>
      </c>
      <c r="I67" s="13">
        <f t="shared" ref="I67:I71" si="27">IF((B67&gt;0),(IF((D67&lt;=14),(D67*F67*H67),(14*F67*H67)+(D67-14)*F67*ROUND(0.7*H67,0))),0)</f>
        <v>0</v>
      </c>
      <c r="J67" s="13">
        <f t="shared" ref="J67:J71" si="28">IF((F67&gt;0),(F67*500),0)</f>
        <v>0</v>
      </c>
      <c r="K67" s="13">
        <f t="shared" ref="K67:K71" si="29">IF(($C$5&lt;2024),(IF((G67&gt;0),(G67*100),0)),(IF((G67&gt;0),(G67*125),0)))</f>
        <v>0</v>
      </c>
      <c r="L67" s="9"/>
      <c r="M67" s="9"/>
      <c r="N67" s="13">
        <f>IF(($E67&lt;&gt;""),VLOOKUP($E67,IF(($C$5&lt;2024),('Birim Katkılar 2023'!$D$2:$E$33),('Birim Katkılar 2024-25'!$D$2:$E$33)),2,FALSE),0)</f>
        <v>0</v>
      </c>
      <c r="O67" s="14">
        <f t="shared" ref="O67:O71" si="30">IF((B67&gt;0),(IF((M67&lt;=14),(M67*L67*N67),(14*L67*N67)+(M67-14)*L67*ROUND(0.7*N67,0))),0)</f>
        <v>0</v>
      </c>
      <c r="P67" s="13">
        <f t="shared" ref="P67:P71" si="31">IF((F67&gt;0),F67+L67,0)</f>
        <v>0</v>
      </c>
      <c r="Q67" s="9"/>
      <c r="R67" s="9"/>
      <c r="S67" s="13">
        <f>IF(($C$5&lt;2024),
(IF((R67="ja"),
(IF(Q67&lt;&gt;"",VLOOKUP(Q67,'Birim Katkılar 2023'!$N$2:$O$8,2,FALSE),"")),
(IF(Q67&lt;&gt;"",VLOOKUP(Q67,'Birim Katkılar 2023'!$L$2:$M$8,2,FALSE),0)))),
(IF((R67="ja"),
(IF(Q67&lt;&gt;"",VLOOKUP(Q67,'Birim Katkılar 2024-25'!$N$2:$O$8,2,FALSE),"")),
(IF(Q67&lt;&gt;"",VLOOKUP(Q67,'Birim Katkılar 2024-25'!$L$2:$M$8,2,FALSE),0)))))</f>
        <v>0</v>
      </c>
      <c r="T67" s="17" t="str">
        <f t="shared" ref="T67:T71" si="32">IF((B67&gt;0),I67+O67+J67+K67+S67*P67,"")</f>
        <v/>
      </c>
    </row>
    <row r="68" spans="1:20" ht="30" customHeight="1" x14ac:dyDescent="0.25">
      <c r="A68" s="4"/>
      <c r="B68" s="4"/>
      <c r="C68" s="4"/>
      <c r="D68" s="12" t="str">
        <f t="shared" si="26"/>
        <v/>
      </c>
      <c r="E68" s="9"/>
      <c r="F68" s="9"/>
      <c r="G68" s="9"/>
      <c r="H68" s="13">
        <f>IF(($E68&lt;&gt;""),VLOOKUP($E68,IF(($C$5&lt;2024),('Birim Katkılar 2023'!$H$2:$I$33),('Birim Katkılar 2024-25'!$H$2:$I$33)),2,FALSE),0)</f>
        <v>0</v>
      </c>
      <c r="I68" s="13">
        <f t="shared" si="27"/>
        <v>0</v>
      </c>
      <c r="J68" s="13">
        <f t="shared" si="28"/>
        <v>0</v>
      </c>
      <c r="K68" s="13">
        <f t="shared" si="29"/>
        <v>0</v>
      </c>
      <c r="L68" s="9"/>
      <c r="M68" s="9"/>
      <c r="N68" s="13">
        <f>IF(($E68&lt;&gt;""),VLOOKUP($E68,IF(($C$5&lt;2024),('Birim Katkılar 2023'!$D$2:$E$33),('Birim Katkılar 2024-25'!$D$2:$E$33)),2,FALSE),0)</f>
        <v>0</v>
      </c>
      <c r="O68" s="14">
        <f t="shared" si="30"/>
        <v>0</v>
      </c>
      <c r="P68" s="13">
        <f>IF((F68&gt;0),F68+L68,0)</f>
        <v>0</v>
      </c>
      <c r="Q68" s="9"/>
      <c r="R68" s="9"/>
      <c r="S68" s="13">
        <f>IF(($C$5&lt;2024),
(IF((R68="ja"),
(IF(Q68&lt;&gt;"",VLOOKUP(Q68,'Birim Katkılar 2023'!$N$2:$O$8,2,FALSE),"")),
(IF(Q68&lt;&gt;"",VLOOKUP(Q68,'Birim Katkılar 2023'!$L$2:$M$8,2,FALSE),0)))),
(IF((R68="ja"),
(IF(Q68&lt;&gt;"",VLOOKUP(Q68,'Birim Katkılar 2024-25'!$N$2:$O$8,2,FALSE),"")),
(IF(Q68&lt;&gt;"",VLOOKUP(Q68,'Birim Katkılar 2024-25'!$L$2:$M$8,2,FALSE),0)))))</f>
        <v>0</v>
      </c>
      <c r="T68" s="17" t="str">
        <f t="shared" si="32"/>
        <v/>
      </c>
    </row>
    <row r="69" spans="1:20" ht="30" customHeight="1" x14ac:dyDescent="0.25">
      <c r="A69" s="4"/>
      <c r="B69" s="4"/>
      <c r="C69" s="4"/>
      <c r="D69" s="12" t="str">
        <f t="shared" si="26"/>
        <v/>
      </c>
      <c r="E69" s="9"/>
      <c r="F69" s="9"/>
      <c r="G69" s="9"/>
      <c r="H69" s="13">
        <f>IF(($E69&lt;&gt;""),VLOOKUP($E69,IF(($C$5&lt;2024),('Birim Katkılar 2023'!$H$2:$I$33),('Birim Katkılar 2024-25'!$H$2:$I$33)),2,FALSE),0)</f>
        <v>0</v>
      </c>
      <c r="I69" s="13">
        <f t="shared" si="27"/>
        <v>0</v>
      </c>
      <c r="J69" s="13">
        <f t="shared" si="28"/>
        <v>0</v>
      </c>
      <c r="K69" s="13">
        <f t="shared" si="29"/>
        <v>0</v>
      </c>
      <c r="L69" s="9"/>
      <c r="M69" s="9"/>
      <c r="N69" s="13">
        <f>IF(($E69&lt;&gt;""),VLOOKUP($E69,IF(($C$5&lt;2024),('Birim Katkılar 2023'!$D$2:$E$33),('Birim Katkılar 2024-25'!$D$2:$E$33)),2,FALSE),0)</f>
        <v>0</v>
      </c>
      <c r="O69" s="14">
        <f t="shared" si="30"/>
        <v>0</v>
      </c>
      <c r="P69" s="13">
        <f t="shared" si="31"/>
        <v>0</v>
      </c>
      <c r="Q69" s="9"/>
      <c r="R69" s="9"/>
      <c r="S69" s="13">
        <f>IF(($C$5&lt;2024),
(IF((R69="ja"),
(IF(Q69&lt;&gt;"",VLOOKUP(Q69,'Birim Katkılar 2023'!$N$2:$O$8,2,FALSE),"")),
(IF(Q69&lt;&gt;"",VLOOKUP(Q69,'Birim Katkılar 2023'!$L$2:$M$8,2,FALSE),0)))),
(IF((R69="ja"),
(IF(Q69&lt;&gt;"",VLOOKUP(Q69,'Birim Katkılar 2024-25'!$N$2:$O$8,2,FALSE),"")),
(IF(Q69&lt;&gt;"",VLOOKUP(Q69,'Birim Katkılar 2024-25'!$L$2:$M$8,2,FALSE),0)))))</f>
        <v>0</v>
      </c>
      <c r="T69" s="17" t="str">
        <f t="shared" si="32"/>
        <v/>
      </c>
    </row>
    <row r="70" spans="1:20" ht="27.75" customHeight="1" x14ac:dyDescent="0.25">
      <c r="A70" s="4"/>
      <c r="B70" s="4"/>
      <c r="C70" s="4"/>
      <c r="D70" s="12" t="str">
        <f t="shared" si="26"/>
        <v/>
      </c>
      <c r="E70" s="9"/>
      <c r="F70" s="9"/>
      <c r="G70" s="9"/>
      <c r="H70" s="13">
        <f>IF(($E70&lt;&gt;""),VLOOKUP($E70,IF(($C$5&lt;2024),('Birim Katkılar 2023'!$H$2:$I$33),('Birim Katkılar 2024-25'!$H$2:$I$33)),2,FALSE),0)</f>
        <v>0</v>
      </c>
      <c r="I70" s="13">
        <f t="shared" si="27"/>
        <v>0</v>
      </c>
      <c r="J70" s="13">
        <f t="shared" si="28"/>
        <v>0</v>
      </c>
      <c r="K70" s="13">
        <f t="shared" si="29"/>
        <v>0</v>
      </c>
      <c r="L70" s="9"/>
      <c r="M70" s="9"/>
      <c r="N70" s="13">
        <f>IF(($E70&lt;&gt;""),VLOOKUP($E70,IF(($C$5&lt;2024),('Birim Katkılar 2023'!$D$2:$E$33),('Birim Katkılar 2024-25'!$D$2:$E$33)),2,FALSE),0)</f>
        <v>0</v>
      </c>
      <c r="O70" s="14">
        <f t="shared" si="30"/>
        <v>0</v>
      </c>
      <c r="P70" s="13">
        <f t="shared" si="31"/>
        <v>0</v>
      </c>
      <c r="Q70" s="9"/>
      <c r="R70" s="9"/>
      <c r="S70" s="13">
        <f>IF(($C$5&lt;2024),
(IF((R70="ja"),
(IF(Q70&lt;&gt;"",VLOOKUP(Q70,'Birim Katkılar 2023'!$N$2:$O$8,2,FALSE),"")),
(IF(Q70&lt;&gt;"",VLOOKUP(Q70,'Birim Katkılar 2023'!$L$2:$M$8,2,FALSE),0)))),
(IF((R70="ja"),
(IF(Q70&lt;&gt;"",VLOOKUP(Q70,'Birim Katkılar 2024-25'!$N$2:$O$8,2,FALSE),"")),
(IF(Q70&lt;&gt;"",VLOOKUP(Q70,'Birim Katkılar 2024-25'!$L$2:$M$8,2,FALSE),0)))))</f>
        <v>0</v>
      </c>
      <c r="T70" s="17" t="str">
        <f t="shared" si="32"/>
        <v/>
      </c>
    </row>
    <row r="71" spans="1:20" ht="27.75" customHeight="1" thickBot="1" x14ac:dyDescent="0.3">
      <c r="A71" s="4"/>
      <c r="B71" s="4"/>
      <c r="C71" s="4"/>
      <c r="D71" s="12" t="str">
        <f t="shared" si="26"/>
        <v/>
      </c>
      <c r="E71" s="9"/>
      <c r="F71" s="9"/>
      <c r="G71" s="9"/>
      <c r="H71" s="13">
        <f>IF(($E71&lt;&gt;""),VLOOKUP($E71,IF(($C$5&lt;2024),('Birim Katkılar 2023'!$H$2:$I$33),('Birim Katkılar 2024-25'!$H$2:$I$33)),2,FALSE),0)</f>
        <v>0</v>
      </c>
      <c r="I71" s="13">
        <f t="shared" si="27"/>
        <v>0</v>
      </c>
      <c r="J71" s="13">
        <f t="shared" si="28"/>
        <v>0</v>
      </c>
      <c r="K71" s="13">
        <f t="shared" si="29"/>
        <v>0</v>
      </c>
      <c r="L71" s="9"/>
      <c r="M71" s="9"/>
      <c r="N71" s="13">
        <f>IF(($E71&lt;&gt;""),VLOOKUP($E71,IF(($C$5&lt;2024),('Birim Katkılar 2023'!$D$2:$E$33),('Birim Katkılar 2024-25'!$D$2:$E$33)),2,FALSE),0)</f>
        <v>0</v>
      </c>
      <c r="O71" s="14">
        <f t="shared" si="30"/>
        <v>0</v>
      </c>
      <c r="P71" s="13">
        <f t="shared" si="31"/>
        <v>0</v>
      </c>
      <c r="Q71" s="9"/>
      <c r="R71" s="9"/>
      <c r="S71" s="13">
        <f>IF(($C$5&lt;2024),
(IF((R71="ja"),
(IF(Q71&lt;&gt;"",VLOOKUP(Q71,'Birim Katkılar 2023'!$N$2:$O$8,2,FALSE),"")),
(IF(Q71&lt;&gt;"",VLOOKUP(Q71,'Birim Katkılar 2023'!$L$2:$M$8,2,FALSE),0)))),
(IF((R71="ja"),
(IF(Q71&lt;&gt;"",VLOOKUP(Q71,'Birim Katkılar 2024-25'!$N$2:$O$8,2,FALSE),"")),
(IF(Q71&lt;&gt;"",VLOOKUP(Q71,'Birim Katkılar 2024-25'!$L$2:$M$8,2,FALSE),0)))))</f>
        <v>0</v>
      </c>
      <c r="T71" s="17" t="str">
        <f t="shared" si="32"/>
        <v/>
      </c>
    </row>
    <row r="72" spans="1:20" ht="27.75" customHeight="1" thickTop="1" thickBot="1" x14ac:dyDescent="0.3">
      <c r="S72" s="6" t="s">
        <v>52</v>
      </c>
      <c r="T72" s="5">
        <f ca="1">SUM(OFFSET(T66,,,ROW()-ROW(T66)))</f>
        <v>0</v>
      </c>
    </row>
    <row r="73" spans="1:20" ht="41.25" customHeight="1" thickTop="1" x14ac:dyDescent="0.25"/>
    <row r="74" spans="1:20" ht="45" customHeight="1" x14ac:dyDescent="0.25">
      <c r="A74" s="32" t="s">
        <v>58</v>
      </c>
      <c r="B74" s="15"/>
      <c r="C74" s="15"/>
      <c r="D74" s="15"/>
    </row>
    <row r="75" spans="1:20" ht="45" customHeight="1" x14ac:dyDescent="0.25">
      <c r="A75" s="7" t="s">
        <v>10</v>
      </c>
      <c r="B75" s="7" t="s">
        <v>59</v>
      </c>
      <c r="C75" s="8" t="s">
        <v>15</v>
      </c>
      <c r="D75" s="8" t="s">
        <v>60</v>
      </c>
    </row>
    <row r="76" spans="1:20" ht="45" customHeight="1" x14ac:dyDescent="0.25">
      <c r="A76" s="4"/>
      <c r="B76" s="4"/>
      <c r="C76" s="9"/>
      <c r="D76" s="17" t="str">
        <f>IF((C76&gt;0),IF(($C$5&lt;2024),(C76*575),(C76*680)),"")</f>
        <v/>
      </c>
    </row>
    <row r="77" spans="1:20" ht="45" customHeight="1" x14ac:dyDescent="0.25">
      <c r="A77" s="4"/>
      <c r="B77" s="4"/>
      <c r="C77" s="9"/>
      <c r="D77" s="17" t="str">
        <f t="shared" ref="D77:D81" si="33">IF((C77&gt;0),IF(($C$5&lt;2024),(C77*575),(C77*680)),"")</f>
        <v/>
      </c>
    </row>
    <row r="78" spans="1:20" ht="45" customHeight="1" x14ac:dyDescent="0.25">
      <c r="A78" s="4"/>
      <c r="B78" s="4"/>
      <c r="C78" s="9"/>
      <c r="D78" s="17" t="str">
        <f t="shared" si="33"/>
        <v/>
      </c>
    </row>
    <row r="79" spans="1:20" ht="45" customHeight="1" x14ac:dyDescent="0.25">
      <c r="A79" s="4"/>
      <c r="B79" s="4"/>
      <c r="C79" s="9"/>
      <c r="D79" s="17" t="str">
        <f t="shared" si="33"/>
        <v/>
      </c>
    </row>
    <row r="80" spans="1:20" ht="45" customHeight="1" x14ac:dyDescent="0.25">
      <c r="A80" s="4"/>
      <c r="B80" s="4"/>
      <c r="C80" s="9"/>
      <c r="D80" s="17" t="str">
        <f t="shared" si="33"/>
        <v/>
      </c>
    </row>
    <row r="81" spans="1:4" ht="45" customHeight="1" thickBot="1" x14ac:dyDescent="0.3">
      <c r="A81" s="4"/>
      <c r="B81" s="4"/>
      <c r="C81" s="9"/>
      <c r="D81" s="17" t="str">
        <f t="shared" si="33"/>
        <v/>
      </c>
    </row>
    <row r="82" spans="1:4" ht="27.75" customHeight="1" thickTop="1" thickBot="1" x14ac:dyDescent="0.3">
      <c r="C82" s="6" t="s">
        <v>52</v>
      </c>
      <c r="D82" s="5">
        <f ca="1">SUM(OFFSET(D76,,,ROW()-ROW(D76)))</f>
        <v>0</v>
      </c>
    </row>
    <row r="83" spans="1:4" ht="27.75" customHeight="1" thickTop="1" x14ac:dyDescent="0.25"/>
  </sheetData>
  <mergeCells count="14">
    <mergeCell ref="A15:H15"/>
    <mergeCell ref="A2:F2"/>
    <mergeCell ref="A10:H10"/>
    <mergeCell ref="A12:F12"/>
    <mergeCell ref="G11:H11"/>
    <mergeCell ref="G12:H12"/>
    <mergeCell ref="A11:F11"/>
    <mergeCell ref="A13:F13"/>
    <mergeCell ref="G13:H13"/>
    <mergeCell ref="A44:G44"/>
    <mergeCell ref="A54:G54"/>
    <mergeCell ref="A64:G64"/>
    <mergeCell ref="A31:G31"/>
    <mergeCell ref="A17:G17"/>
  </mergeCells>
  <conditionalFormatting sqref="G13:H13">
    <cfRule type="cellIs" dxfId="0" priority="1" operator="lessThan">
      <formula>0</formula>
    </cfRule>
  </conditionalFormatting>
  <dataValidations count="7">
    <dataValidation type="whole" operator="greaterThanOrEqual" allowBlank="1" showInputMessage="1" showErrorMessage="1" errorTitle="Mindestdauer" error="Eine Langzeitmobilität muss ohne Anreise mindestens 30 Tage dauern" sqref="B66:B71" xr:uid="{B4AE752B-C614-483B-8CF2-6D3D5D698A17}">
      <formula1>30</formula1>
    </dataValidation>
    <dataValidation type="whole" allowBlank="1" showInputMessage="1" showErrorMessage="1" errorTitle="Dauer" error="Die Dauer dieser Aktivität kann zwischen 10 und 29 Tagen betragen" sqref="B56:B61" xr:uid="{C04EA8E2-57E8-4C8C-84AC-210E2CE56F92}">
      <formula1>10</formula1>
      <formula2>29</formula2>
    </dataValidation>
    <dataValidation type="whole" operator="lessThanOrEqual" allowBlank="1" showInputMessage="1" showErrorMessage="1" errorTitle="Maximale TN-Zahl" error="An einem Vorbereitenden Besuch können maximal 3 Personen teilnehmen." sqref="C76:C81" xr:uid="{BDD93929-EB7F-4B19-9042-F81902B8BD6A}">
      <formula1>3</formula1>
    </dataValidation>
    <dataValidation type="whole" allowBlank="1" showInputMessage="1" showErrorMessage="1" errorTitle="Dauer" error="Es können maximal 2 Reisetage bezuschusst werden, bei Green Travel bis zu 6. " sqref="C66:C71 C46:C51 C56:C61 C33:C41" xr:uid="{E6606AF5-6F89-4BF8-96DA-D1FBB6030441}">
      <formula1>0</formula1>
      <formula2>6</formula2>
    </dataValidation>
    <dataValidation type="whole" allowBlank="1" showInputMessage="1" showErrorMessage="1" errorTitle="Dauer" error="Kurse und Schulungen können zwischen 2 und 30 Tagen dauern." sqref="B33:B41" xr:uid="{275DEBB9-8229-4AC0-99CB-6FD3651CCC12}">
      <formula1>2</formula1>
      <formula2>30</formula2>
    </dataValidation>
    <dataValidation type="whole" allowBlank="1" showInputMessage="1" showErrorMessage="1" errorTitle="Dauer" error="Die Dauer eines Gruppenaustauschs beträgt zwischen 2 und 30 Tagen ohne Reise." sqref="B19:B28" xr:uid="{AE023421-8685-4F67-A541-3967F8EA4E84}">
      <formula1>2</formula1>
      <formula2>30</formula2>
    </dataValidation>
    <dataValidation type="whole" allowBlank="1" showInputMessage="1" showErrorMessage="1" error="Es können maximal 2 Reisetage bezuschusst werden, bei Green Travel bis zu 6. " sqref="C19:C28" xr:uid="{D63DB88C-ACCF-44D6-8311-5E42DEC7FF87}">
      <formula1>0</formula1>
      <formula2>6</formula2>
    </dataValidation>
  </dataValidation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8F6911D-1E4B-49C6-944A-843A4C6D4A48}">
          <x14:formula1>
            <xm:f>'Referans Veriler'!$A$2:$A$3</xm:f>
          </x14:formula1>
          <xm:sqref>R56:R61 R66:R71 M46:M51 N33:N41 Q19:Q28</xm:sqref>
        </x14:dataValidation>
        <x14:dataValidation type="list" allowBlank="1" showInputMessage="1" showErrorMessage="1" xr:uid="{00000000-0002-0000-0000-00000C000000}">
          <x14:formula1>
            <xm:f>'Birim Katkılar 2023'!$L$2:$L$8</xm:f>
          </x14:formula1>
          <xm:sqref>Q56:Q61 L46:L51 Q66:Q71 M33:M41 P19:P28</xm:sqref>
        </x14:dataValidation>
        <x14:dataValidation type="list" allowBlank="1" showInputMessage="1" showErrorMessage="1" xr:uid="{30CDBF6C-8F33-4932-BA64-5FBDE3D17C9F}">
          <x14:formula1>
            <xm:f>'Referans Veriler'!$B$3:$B$6</xm:f>
          </x14:formula1>
          <xm:sqref>B76:B81</xm:sqref>
        </x14:dataValidation>
        <x14:dataValidation type="list" allowBlank="1" showInputMessage="1" showErrorMessage="1" xr:uid="{FACD8582-A4D9-4303-932B-070B80FBF07B}">
          <x14:formula1>
            <xm:f>'Referans Veriler'!$D$2:$D$5</xm:f>
          </x14:formula1>
          <xm:sqref>C6</xm:sqref>
        </x14:dataValidation>
        <x14:dataValidation type="list" allowBlank="1" showInputMessage="1" showErrorMessage="1" xr:uid="{ACFA71F7-09E1-4ED1-BA67-D344FD07DC91}">
          <x14:formula1>
            <xm:f>'Birim Katkılar 2024-25'!$D$2:$D$33</xm:f>
          </x14:formula1>
          <xm:sqref>E19:E28</xm:sqref>
        </x14:dataValidation>
        <x14:dataValidation type="list" allowBlank="1" showInputMessage="1" showErrorMessage="1" xr:uid="{534FDE73-7117-4D43-8F9F-6106664F4656}">
          <x14:formula1>
            <xm:f>'Birim Katkılar 2023'!$D$2:$D$33</xm:f>
          </x14:formula1>
          <xm:sqref>E33:E41 E66:E71 E56:E61</xm:sqref>
        </x14:dataValidation>
        <x14:dataValidation type="list" allowBlank="1" showInputMessage="1" showErrorMessage="1" xr:uid="{D1D8075C-206A-4EAB-A897-BF2EEB875E71}">
          <x14:formula1>
            <xm:f>'Birim Katkılar 2023'!$D$2:$D$324</xm:f>
          </x14:formula1>
          <xm:sqref>E46:E51</xm:sqref>
        </x14:dataValidation>
        <x14:dataValidation type="list" allowBlank="1" showInputMessage="1" showErrorMessage="1" xr:uid="{33244DF5-6B41-4D9B-8577-1B099E473997}">
          <x14:formula1>
            <xm:f>'Referans Veriler'!$D$2:$D$6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D8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10.85546875" bestFit="1" customWidth="1"/>
    <col min="2" max="3" width="42.85546875" bestFit="1" customWidth="1"/>
    <col min="4" max="4" width="5" bestFit="1" customWidth="1"/>
    <col min="6" max="6" width="83.140625" bestFit="1" customWidth="1"/>
    <col min="8" max="8" width="83.140625" bestFit="1" customWidth="1"/>
  </cols>
  <sheetData>
    <row r="1" spans="1:4" ht="26.25" x14ac:dyDescent="0.25">
      <c r="A1" s="29" t="s">
        <v>42</v>
      </c>
      <c r="B1" s="30" t="s">
        <v>43</v>
      </c>
      <c r="C1" s="30" t="s">
        <v>44</v>
      </c>
      <c r="D1" s="19" t="s">
        <v>47</v>
      </c>
    </row>
    <row r="2" spans="1:4" x14ac:dyDescent="0.25">
      <c r="A2" s="29" t="s">
        <v>45</v>
      </c>
      <c r="B2" s="29" t="s">
        <v>48</v>
      </c>
      <c r="C2" s="29" t="s">
        <v>100</v>
      </c>
      <c r="D2">
        <v>2021</v>
      </c>
    </row>
    <row r="3" spans="1:4" x14ac:dyDescent="0.25">
      <c r="A3" s="29" t="s">
        <v>46</v>
      </c>
      <c r="B3" s="29" t="s">
        <v>25</v>
      </c>
      <c r="C3" s="31" t="s">
        <v>101</v>
      </c>
      <c r="D3">
        <v>2022</v>
      </c>
    </row>
    <row r="4" spans="1:4" x14ac:dyDescent="0.25">
      <c r="A4" s="29"/>
      <c r="B4" s="29" t="s">
        <v>54</v>
      </c>
      <c r="D4">
        <v>2023</v>
      </c>
    </row>
    <row r="5" spans="1:4" x14ac:dyDescent="0.25">
      <c r="A5" s="29"/>
      <c r="B5" s="29" t="s">
        <v>99</v>
      </c>
      <c r="D5">
        <v>2024</v>
      </c>
    </row>
    <row r="6" spans="1:4" x14ac:dyDescent="0.25">
      <c r="B6" s="29" t="s">
        <v>100</v>
      </c>
      <c r="D6">
        <v>2025</v>
      </c>
    </row>
    <row r="7" spans="1:4" x14ac:dyDescent="0.25">
      <c r="B7" s="31" t="s">
        <v>101</v>
      </c>
    </row>
    <row r="8" spans="1:4" x14ac:dyDescent="0.25">
      <c r="B8" s="29"/>
    </row>
  </sheetData>
  <sortState xmlns:xlrd2="http://schemas.microsoft.com/office/spreadsheetml/2017/richdata2" ref="H5:H26">
    <sortCondition ref="H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50"/>
  <sheetViews>
    <sheetView zoomScale="80" zoomScaleNormal="80" workbookViewId="0">
      <selection activeCell="S14" sqref="S14"/>
    </sheetView>
  </sheetViews>
  <sheetFormatPr defaultColWidth="11.42578125" defaultRowHeight="15" x14ac:dyDescent="0.25"/>
  <cols>
    <col min="1" max="1" width="24.7109375" bestFit="1" customWidth="1"/>
    <col min="2" max="2" width="6.140625" customWidth="1"/>
    <col min="3" max="3" width="4.85546875" customWidth="1"/>
    <col min="4" max="4" width="21" bestFit="1" customWidth="1"/>
    <col min="5" max="5" width="8.28515625" bestFit="1" customWidth="1"/>
    <col min="6" max="6" width="21" bestFit="1" customWidth="1"/>
    <col min="7" max="7" width="8.28515625" bestFit="1" customWidth="1"/>
    <col min="8" max="8" width="21" bestFit="1" customWidth="1"/>
    <col min="9" max="9" width="7.85546875" style="35" bestFit="1" customWidth="1"/>
    <col min="10" max="10" width="21" bestFit="1" customWidth="1"/>
    <col min="11" max="11" width="8" bestFit="1" customWidth="1"/>
    <col min="12" max="12" width="17.85546875" bestFit="1" customWidth="1"/>
    <col min="13" max="13" width="6.140625" customWidth="1"/>
    <col min="14" max="14" width="17.85546875" bestFit="1" customWidth="1"/>
    <col min="15" max="15" width="34.42578125" customWidth="1"/>
  </cols>
  <sheetData>
    <row r="1" spans="1:15" ht="38.25" x14ac:dyDescent="0.25">
      <c r="A1" t="s">
        <v>88</v>
      </c>
      <c r="D1" s="1" t="s">
        <v>90</v>
      </c>
      <c r="E1" s="1" t="s">
        <v>91</v>
      </c>
      <c r="F1" s="1" t="s">
        <v>90</v>
      </c>
      <c r="G1" s="1" t="s">
        <v>92</v>
      </c>
      <c r="H1" s="1" t="s">
        <v>90</v>
      </c>
      <c r="I1" s="37" t="s">
        <v>93</v>
      </c>
      <c r="J1" s="1" t="s">
        <v>90</v>
      </c>
      <c r="K1" s="1" t="s">
        <v>94</v>
      </c>
      <c r="L1" s="1" t="s">
        <v>95</v>
      </c>
      <c r="N1" s="1" t="s">
        <v>42</v>
      </c>
    </row>
    <row r="2" spans="1:15" x14ac:dyDescent="0.25">
      <c r="A2" t="s">
        <v>8</v>
      </c>
      <c r="B2">
        <v>23</v>
      </c>
      <c r="D2" s="38" t="s">
        <v>61</v>
      </c>
      <c r="E2" s="38">
        <v>128</v>
      </c>
      <c r="F2" s="38" t="s">
        <v>61</v>
      </c>
      <c r="G2" s="38">
        <v>90</v>
      </c>
      <c r="H2" s="38" t="s">
        <v>61</v>
      </c>
      <c r="I2" s="38">
        <v>70</v>
      </c>
      <c r="J2" s="38" t="s">
        <v>61</v>
      </c>
      <c r="K2" s="38">
        <v>49</v>
      </c>
      <c r="L2" t="s">
        <v>8</v>
      </c>
      <c r="M2">
        <v>23</v>
      </c>
      <c r="N2" t="s">
        <v>8</v>
      </c>
      <c r="O2" t="s">
        <v>102</v>
      </c>
    </row>
    <row r="3" spans="1:15" x14ac:dyDescent="0.25">
      <c r="A3" t="s">
        <v>3</v>
      </c>
      <c r="B3">
        <v>180</v>
      </c>
      <c r="D3" s="35" t="s">
        <v>62</v>
      </c>
      <c r="E3" s="35">
        <v>112</v>
      </c>
      <c r="F3" s="35" t="s">
        <v>62</v>
      </c>
      <c r="G3" s="35">
        <v>79</v>
      </c>
      <c r="H3" s="35" t="s">
        <v>62</v>
      </c>
      <c r="I3" s="35">
        <v>60</v>
      </c>
      <c r="J3" s="35" t="s">
        <v>62</v>
      </c>
      <c r="K3" s="35">
        <v>42</v>
      </c>
      <c r="L3" t="s">
        <v>3</v>
      </c>
      <c r="M3">
        <v>180</v>
      </c>
      <c r="N3" t="s">
        <v>3</v>
      </c>
      <c r="O3">
        <v>210</v>
      </c>
    </row>
    <row r="4" spans="1:15" x14ac:dyDescent="0.25">
      <c r="A4" t="s">
        <v>4</v>
      </c>
      <c r="B4">
        <v>275</v>
      </c>
      <c r="D4" s="36" t="s">
        <v>63</v>
      </c>
      <c r="E4" s="36">
        <v>144</v>
      </c>
      <c r="F4" s="36" t="s">
        <v>63</v>
      </c>
      <c r="G4" s="36">
        <v>101</v>
      </c>
      <c r="H4" s="36" t="s">
        <v>63</v>
      </c>
      <c r="I4" s="36">
        <v>80</v>
      </c>
      <c r="J4" s="36" t="s">
        <v>63</v>
      </c>
      <c r="K4" s="39">
        <v>56</v>
      </c>
      <c r="L4" t="s">
        <v>4</v>
      </c>
      <c r="M4">
        <v>275</v>
      </c>
      <c r="N4" t="s">
        <v>4</v>
      </c>
      <c r="O4">
        <v>320</v>
      </c>
    </row>
    <row r="5" spans="1:15" x14ac:dyDescent="0.25">
      <c r="A5" t="s">
        <v>5</v>
      </c>
      <c r="B5">
        <v>360</v>
      </c>
      <c r="D5" s="35" t="s">
        <v>103</v>
      </c>
      <c r="E5" s="35">
        <v>112</v>
      </c>
      <c r="F5" s="35" t="s">
        <v>103</v>
      </c>
      <c r="G5" s="35">
        <v>79</v>
      </c>
      <c r="H5" s="35" t="s">
        <v>103</v>
      </c>
      <c r="I5" s="35">
        <v>60</v>
      </c>
      <c r="J5" s="35" t="s">
        <v>103</v>
      </c>
      <c r="K5" s="35">
        <v>42</v>
      </c>
      <c r="L5" t="s">
        <v>5</v>
      </c>
      <c r="M5">
        <v>360</v>
      </c>
      <c r="N5" t="s">
        <v>5</v>
      </c>
      <c r="O5">
        <v>410</v>
      </c>
    </row>
    <row r="6" spans="1:15" x14ac:dyDescent="0.25">
      <c r="A6" t="s">
        <v>6</v>
      </c>
      <c r="B6">
        <v>530</v>
      </c>
      <c r="D6" s="36" t="s">
        <v>64</v>
      </c>
      <c r="E6" s="36">
        <v>144</v>
      </c>
      <c r="F6" s="36" t="s">
        <v>64</v>
      </c>
      <c r="G6" s="36">
        <v>101</v>
      </c>
      <c r="H6" s="36" t="s">
        <v>64</v>
      </c>
      <c r="I6" s="36">
        <v>80</v>
      </c>
      <c r="J6" s="36" t="s">
        <v>64</v>
      </c>
      <c r="K6" s="39">
        <v>56</v>
      </c>
      <c r="L6" t="s">
        <v>6</v>
      </c>
      <c r="M6">
        <v>530</v>
      </c>
      <c r="N6" t="s">
        <v>6</v>
      </c>
      <c r="O6">
        <v>610</v>
      </c>
    </row>
    <row r="7" spans="1:15" x14ac:dyDescent="0.25">
      <c r="A7" t="s">
        <v>7</v>
      </c>
      <c r="B7">
        <v>820</v>
      </c>
      <c r="D7" s="53" t="s">
        <v>65</v>
      </c>
      <c r="E7" s="53">
        <v>128</v>
      </c>
      <c r="F7" s="53" t="s">
        <v>65</v>
      </c>
      <c r="G7" s="53">
        <v>90</v>
      </c>
      <c r="H7" s="53" t="s">
        <v>65</v>
      </c>
      <c r="I7" s="53">
        <v>70</v>
      </c>
      <c r="J7" s="53" t="s">
        <v>65</v>
      </c>
      <c r="K7" s="53">
        <v>49</v>
      </c>
      <c r="L7" t="s">
        <v>7</v>
      </c>
      <c r="M7">
        <v>820</v>
      </c>
      <c r="N7" t="s">
        <v>7</v>
      </c>
      <c r="O7" t="s">
        <v>102</v>
      </c>
    </row>
    <row r="8" spans="1:15" x14ac:dyDescent="0.25">
      <c r="A8" t="s">
        <v>89</v>
      </c>
      <c r="B8">
        <v>1500</v>
      </c>
      <c r="D8" s="53" t="s">
        <v>66</v>
      </c>
      <c r="E8" s="53">
        <v>128</v>
      </c>
      <c r="F8" s="53" t="s">
        <v>66</v>
      </c>
      <c r="G8" s="53">
        <v>90</v>
      </c>
      <c r="H8" s="53" t="s">
        <v>66</v>
      </c>
      <c r="I8" s="53">
        <v>70</v>
      </c>
      <c r="J8" s="53" t="s">
        <v>66</v>
      </c>
      <c r="K8" s="53">
        <v>49</v>
      </c>
      <c r="L8" t="s">
        <v>89</v>
      </c>
      <c r="M8">
        <v>1500</v>
      </c>
      <c r="N8" t="s">
        <v>89</v>
      </c>
      <c r="O8" t="s">
        <v>102</v>
      </c>
    </row>
    <row r="9" spans="1:15" x14ac:dyDescent="0.25">
      <c r="D9" s="36" t="s">
        <v>67</v>
      </c>
      <c r="E9" s="36">
        <v>144</v>
      </c>
      <c r="F9" s="36" t="s">
        <v>67</v>
      </c>
      <c r="G9" s="36">
        <v>101</v>
      </c>
      <c r="H9" s="36" t="s">
        <v>67</v>
      </c>
      <c r="I9" s="36">
        <v>80</v>
      </c>
      <c r="J9" s="36" t="s">
        <v>67</v>
      </c>
      <c r="K9" s="39">
        <v>56</v>
      </c>
    </row>
    <row r="10" spans="1:15" x14ac:dyDescent="0.25">
      <c r="D10" s="36" t="s">
        <v>68</v>
      </c>
      <c r="E10" s="36">
        <v>144</v>
      </c>
      <c r="F10" s="36" t="s">
        <v>68</v>
      </c>
      <c r="G10" s="36">
        <v>101</v>
      </c>
      <c r="H10" s="36" t="s">
        <v>68</v>
      </c>
      <c r="I10" s="36">
        <v>80</v>
      </c>
      <c r="J10" s="36" t="s">
        <v>68</v>
      </c>
      <c r="K10" s="39">
        <v>56</v>
      </c>
    </row>
    <row r="11" spans="1:15" x14ac:dyDescent="0.25">
      <c r="D11" s="53" t="s">
        <v>69</v>
      </c>
      <c r="E11" s="53">
        <v>128</v>
      </c>
      <c r="F11" s="53" t="s">
        <v>69</v>
      </c>
      <c r="G11" s="53">
        <v>90</v>
      </c>
      <c r="H11" s="53" t="s">
        <v>69</v>
      </c>
      <c r="I11" s="53">
        <v>70</v>
      </c>
      <c r="J11" s="53" t="s">
        <v>69</v>
      </c>
      <c r="K11" s="53">
        <v>49</v>
      </c>
    </row>
    <row r="12" spans="1:15" x14ac:dyDescent="0.25">
      <c r="D12" s="35" t="s">
        <v>70</v>
      </c>
      <c r="E12" s="35">
        <v>112</v>
      </c>
      <c r="F12" s="35" t="s">
        <v>70</v>
      </c>
      <c r="G12" s="35">
        <v>79</v>
      </c>
      <c r="H12" s="35" t="s">
        <v>70</v>
      </c>
      <c r="I12" s="35">
        <v>60</v>
      </c>
      <c r="J12" s="35" t="s">
        <v>70</v>
      </c>
      <c r="K12" s="35">
        <v>42</v>
      </c>
    </row>
    <row r="13" spans="1:15" x14ac:dyDescent="0.25">
      <c r="D13" s="35" t="s">
        <v>71</v>
      </c>
      <c r="E13" s="35">
        <v>112</v>
      </c>
      <c r="F13" s="35" t="s">
        <v>71</v>
      </c>
      <c r="G13" s="35">
        <v>79</v>
      </c>
      <c r="H13" s="35" t="s">
        <v>71</v>
      </c>
      <c r="I13" s="35">
        <v>60</v>
      </c>
      <c r="J13" s="35" t="s">
        <v>71</v>
      </c>
      <c r="K13" s="35">
        <v>42</v>
      </c>
    </row>
    <row r="14" spans="1:15" x14ac:dyDescent="0.25">
      <c r="D14" s="36" t="s">
        <v>1</v>
      </c>
      <c r="E14" s="36">
        <v>144</v>
      </c>
      <c r="F14" s="36" t="s">
        <v>1</v>
      </c>
      <c r="G14" s="36">
        <v>101</v>
      </c>
      <c r="H14" s="36" t="s">
        <v>1</v>
      </c>
      <c r="I14" s="36">
        <v>80</v>
      </c>
      <c r="J14" s="36" t="s">
        <v>1</v>
      </c>
      <c r="K14" s="39">
        <v>56</v>
      </c>
    </row>
    <row r="15" spans="1:15" x14ac:dyDescent="0.25">
      <c r="D15" s="35" t="s">
        <v>72</v>
      </c>
      <c r="E15" s="35">
        <v>112</v>
      </c>
      <c r="F15" s="35" t="s">
        <v>72</v>
      </c>
      <c r="G15" s="35">
        <v>79</v>
      </c>
      <c r="H15" s="35" t="s">
        <v>72</v>
      </c>
      <c r="I15" s="35">
        <v>60</v>
      </c>
      <c r="J15" s="35" t="s">
        <v>72</v>
      </c>
      <c r="K15" s="35">
        <v>42</v>
      </c>
    </row>
    <row r="16" spans="1:15" x14ac:dyDescent="0.25">
      <c r="D16" s="36" t="s">
        <v>0</v>
      </c>
      <c r="E16" s="36">
        <v>144</v>
      </c>
      <c r="F16" s="36" t="s">
        <v>0</v>
      </c>
      <c r="G16" s="36">
        <v>101</v>
      </c>
      <c r="H16" s="36" t="s">
        <v>0</v>
      </c>
      <c r="I16" s="36">
        <v>80</v>
      </c>
      <c r="J16" s="36" t="s">
        <v>0</v>
      </c>
      <c r="K16" s="39">
        <v>56</v>
      </c>
    </row>
    <row r="17" spans="1:11" x14ac:dyDescent="0.25">
      <c r="D17" s="53" t="s">
        <v>2</v>
      </c>
      <c r="E17" s="53">
        <v>128</v>
      </c>
      <c r="F17" s="53" t="s">
        <v>2</v>
      </c>
      <c r="G17" s="53">
        <v>90</v>
      </c>
      <c r="H17" s="53" t="s">
        <v>2</v>
      </c>
      <c r="I17" s="53">
        <v>70</v>
      </c>
      <c r="J17" s="53" t="s">
        <v>2</v>
      </c>
      <c r="K17" s="53">
        <v>49</v>
      </c>
    </row>
    <row r="18" spans="1:11" x14ac:dyDescent="0.25">
      <c r="D18" s="53" t="s">
        <v>73</v>
      </c>
      <c r="E18" s="53">
        <v>128</v>
      </c>
      <c r="F18" s="53" t="s">
        <v>73</v>
      </c>
      <c r="G18" s="53">
        <v>90</v>
      </c>
      <c r="H18" s="53" t="s">
        <v>73</v>
      </c>
      <c r="I18" s="53">
        <v>70</v>
      </c>
      <c r="J18" s="53" t="s">
        <v>73</v>
      </c>
      <c r="K18" s="53">
        <v>49</v>
      </c>
    </row>
    <row r="19" spans="1:11" x14ac:dyDescent="0.25">
      <c r="D19" s="35" t="s">
        <v>74</v>
      </c>
      <c r="E19" s="35">
        <v>112</v>
      </c>
      <c r="F19" s="35" t="s">
        <v>74</v>
      </c>
      <c r="G19" s="35">
        <v>79</v>
      </c>
      <c r="H19" s="35" t="s">
        <v>74</v>
      </c>
      <c r="I19" s="35">
        <v>60</v>
      </c>
      <c r="J19" s="35" t="s">
        <v>74</v>
      </c>
      <c r="K19" s="35">
        <v>42</v>
      </c>
    </row>
    <row r="20" spans="1:11" x14ac:dyDescent="0.25">
      <c r="A20" s="54" t="s">
        <v>105</v>
      </c>
      <c r="B20" s="36"/>
      <c r="D20" s="36" t="s">
        <v>75</v>
      </c>
      <c r="E20" s="36">
        <v>144</v>
      </c>
      <c r="F20" s="36" t="s">
        <v>75</v>
      </c>
      <c r="G20" s="36">
        <v>101</v>
      </c>
      <c r="H20" s="36" t="s">
        <v>75</v>
      </c>
      <c r="I20" s="36">
        <v>80</v>
      </c>
      <c r="J20" s="36" t="s">
        <v>75</v>
      </c>
      <c r="K20" s="39">
        <v>56</v>
      </c>
    </row>
    <row r="21" spans="1:11" x14ac:dyDescent="0.25">
      <c r="A21" s="54" t="s">
        <v>106</v>
      </c>
      <c r="B21" s="53"/>
      <c r="D21" s="53" t="s">
        <v>76</v>
      </c>
      <c r="E21" s="53">
        <v>128</v>
      </c>
      <c r="F21" s="53" t="s">
        <v>76</v>
      </c>
      <c r="G21" s="53">
        <v>90</v>
      </c>
      <c r="H21" s="53" t="s">
        <v>76</v>
      </c>
      <c r="I21" s="53">
        <v>70</v>
      </c>
      <c r="J21" s="53" t="s">
        <v>76</v>
      </c>
      <c r="K21" s="53">
        <v>49</v>
      </c>
    </row>
    <row r="22" spans="1:11" x14ac:dyDescent="0.25">
      <c r="A22" s="54" t="s">
        <v>107</v>
      </c>
      <c r="B22" s="35"/>
      <c r="D22" s="35" t="s">
        <v>77</v>
      </c>
      <c r="E22" s="35">
        <v>112</v>
      </c>
      <c r="F22" s="35" t="s">
        <v>77</v>
      </c>
      <c r="G22" s="35">
        <v>79</v>
      </c>
      <c r="H22" s="35" t="s">
        <v>77</v>
      </c>
      <c r="I22" s="35">
        <v>60</v>
      </c>
      <c r="J22" s="35" t="s">
        <v>77</v>
      </c>
      <c r="K22" s="35">
        <v>42</v>
      </c>
    </row>
    <row r="23" spans="1:11" x14ac:dyDescent="0.25">
      <c r="D23" s="53" t="s">
        <v>78</v>
      </c>
      <c r="E23" s="53">
        <v>128</v>
      </c>
      <c r="F23" s="53" t="s">
        <v>78</v>
      </c>
      <c r="G23" s="53">
        <v>90</v>
      </c>
      <c r="H23" s="53" t="s">
        <v>78</v>
      </c>
      <c r="I23" s="53">
        <v>70</v>
      </c>
      <c r="J23" s="53" t="s">
        <v>78</v>
      </c>
      <c r="K23" s="53">
        <v>49</v>
      </c>
    </row>
    <row r="24" spans="1:11" x14ac:dyDescent="0.25">
      <c r="D24" s="35" t="s">
        <v>79</v>
      </c>
      <c r="E24" s="35">
        <v>112</v>
      </c>
      <c r="F24" s="35" t="s">
        <v>79</v>
      </c>
      <c r="G24" s="35">
        <v>79</v>
      </c>
      <c r="H24" s="35" t="s">
        <v>79</v>
      </c>
      <c r="I24" s="35">
        <v>60</v>
      </c>
      <c r="J24" s="35" t="s">
        <v>79</v>
      </c>
      <c r="K24" s="35">
        <v>42</v>
      </c>
    </row>
    <row r="25" spans="1:11" x14ac:dyDescent="0.25">
      <c r="D25" s="36" t="s">
        <v>80</v>
      </c>
      <c r="E25" s="36">
        <v>144</v>
      </c>
      <c r="F25" s="36" t="s">
        <v>80</v>
      </c>
      <c r="G25" s="36">
        <v>101</v>
      </c>
      <c r="H25" s="36" t="s">
        <v>80</v>
      </c>
      <c r="I25" s="36">
        <v>80</v>
      </c>
      <c r="J25" s="36" t="s">
        <v>80</v>
      </c>
      <c r="K25" s="39">
        <v>56</v>
      </c>
    </row>
    <row r="26" spans="1:11" x14ac:dyDescent="0.25">
      <c r="D26" s="35" t="s">
        <v>81</v>
      </c>
      <c r="E26" s="35">
        <v>112</v>
      </c>
      <c r="F26" s="35" t="s">
        <v>81</v>
      </c>
      <c r="G26" s="35">
        <v>79</v>
      </c>
      <c r="H26" s="35" t="s">
        <v>81</v>
      </c>
      <c r="I26" s="35">
        <v>60</v>
      </c>
      <c r="J26" s="35" t="s">
        <v>81</v>
      </c>
      <c r="K26" s="35">
        <v>42</v>
      </c>
    </row>
    <row r="27" spans="1:11" x14ac:dyDescent="0.25">
      <c r="D27" s="35" t="s">
        <v>82</v>
      </c>
      <c r="E27" s="35">
        <v>112</v>
      </c>
      <c r="F27" s="35" t="s">
        <v>82</v>
      </c>
      <c r="G27" s="35">
        <v>79</v>
      </c>
      <c r="H27" s="35" t="s">
        <v>82</v>
      </c>
      <c r="I27" s="35">
        <v>60</v>
      </c>
      <c r="J27" s="35" t="s">
        <v>82</v>
      </c>
      <c r="K27" s="35">
        <v>42</v>
      </c>
    </row>
    <row r="28" spans="1:11" x14ac:dyDescent="0.25">
      <c r="D28" s="35" t="s">
        <v>83</v>
      </c>
      <c r="E28" s="35">
        <v>112</v>
      </c>
      <c r="F28" s="35" t="s">
        <v>83</v>
      </c>
      <c r="G28" s="35">
        <v>79</v>
      </c>
      <c r="H28" s="35" t="s">
        <v>83</v>
      </c>
      <c r="I28" s="35">
        <v>60</v>
      </c>
      <c r="J28" s="35" t="s">
        <v>83</v>
      </c>
      <c r="K28" s="35">
        <v>42</v>
      </c>
    </row>
    <row r="29" spans="1:11" x14ac:dyDescent="0.25">
      <c r="D29" s="53" t="s">
        <v>84</v>
      </c>
      <c r="E29" s="53">
        <v>128</v>
      </c>
      <c r="F29" s="53" t="s">
        <v>84</v>
      </c>
      <c r="G29" s="53">
        <v>90</v>
      </c>
      <c r="H29" s="53" t="s">
        <v>84</v>
      </c>
      <c r="I29" s="53">
        <v>70</v>
      </c>
      <c r="J29" s="53" t="s">
        <v>84</v>
      </c>
      <c r="K29" s="53">
        <v>49</v>
      </c>
    </row>
    <row r="30" spans="1:11" x14ac:dyDescent="0.25">
      <c r="D30" s="35" t="s">
        <v>85</v>
      </c>
      <c r="E30" s="35">
        <v>112</v>
      </c>
      <c r="F30" s="35" t="s">
        <v>85</v>
      </c>
      <c r="G30" s="35">
        <v>79</v>
      </c>
      <c r="H30" s="35" t="s">
        <v>85</v>
      </c>
      <c r="I30" s="35">
        <v>60</v>
      </c>
      <c r="J30" s="35" t="s">
        <v>85</v>
      </c>
      <c r="K30" s="35">
        <v>42</v>
      </c>
    </row>
    <row r="31" spans="1:11" x14ac:dyDescent="0.25">
      <c r="D31" s="53" t="s">
        <v>104</v>
      </c>
      <c r="E31" s="53">
        <v>128</v>
      </c>
      <c r="F31" s="53" t="s">
        <v>104</v>
      </c>
      <c r="G31" s="53">
        <v>90</v>
      </c>
      <c r="H31" s="53" t="s">
        <v>104</v>
      </c>
      <c r="I31" s="53">
        <v>70</v>
      </c>
      <c r="J31" s="53" t="s">
        <v>104</v>
      </c>
      <c r="K31" s="53">
        <v>49</v>
      </c>
    </row>
    <row r="32" spans="1:11" x14ac:dyDescent="0.25">
      <c r="D32" s="35" t="s">
        <v>87</v>
      </c>
      <c r="E32" s="35">
        <v>112</v>
      </c>
      <c r="F32" s="35" t="s">
        <v>87</v>
      </c>
      <c r="G32" s="35">
        <v>79</v>
      </c>
      <c r="H32" s="35" t="s">
        <v>87</v>
      </c>
      <c r="I32" s="35">
        <v>60</v>
      </c>
      <c r="J32" s="35" t="s">
        <v>87</v>
      </c>
      <c r="K32" s="35">
        <v>42</v>
      </c>
    </row>
    <row r="33" spans="4:11" x14ac:dyDescent="0.25">
      <c r="D33" s="53" t="s">
        <v>86</v>
      </c>
      <c r="E33" s="53">
        <v>128</v>
      </c>
      <c r="F33" s="53" t="s">
        <v>86</v>
      </c>
      <c r="G33" s="53">
        <v>90</v>
      </c>
      <c r="H33" s="53" t="s">
        <v>86</v>
      </c>
      <c r="I33" s="53">
        <v>70</v>
      </c>
      <c r="J33" s="53" t="s">
        <v>86</v>
      </c>
      <c r="K33" s="53">
        <v>49</v>
      </c>
    </row>
    <row r="34" spans="4:11" x14ac:dyDescent="0.25">
      <c r="I34" s="38"/>
    </row>
    <row r="35" spans="4:11" x14ac:dyDescent="0.25">
      <c r="I35" s="38"/>
    </row>
    <row r="36" spans="4:11" x14ac:dyDescent="0.25">
      <c r="I36" s="38"/>
    </row>
    <row r="37" spans="4:11" x14ac:dyDescent="0.25">
      <c r="I37" s="38"/>
    </row>
    <row r="38" spans="4:11" x14ac:dyDescent="0.25">
      <c r="I38" s="38"/>
    </row>
    <row r="39" spans="4:11" x14ac:dyDescent="0.25">
      <c r="I39" s="38"/>
    </row>
    <row r="40" spans="4:11" x14ac:dyDescent="0.25">
      <c r="I40" s="38"/>
    </row>
    <row r="41" spans="4:11" x14ac:dyDescent="0.25">
      <c r="I41" s="38"/>
    </row>
    <row r="42" spans="4:11" x14ac:dyDescent="0.25">
      <c r="I42" s="38"/>
    </row>
    <row r="43" spans="4:11" x14ac:dyDescent="0.25">
      <c r="I43" s="38"/>
    </row>
    <row r="44" spans="4:11" x14ac:dyDescent="0.25">
      <c r="I44" s="38"/>
    </row>
    <row r="45" spans="4:11" x14ac:dyDescent="0.25">
      <c r="I45" s="38"/>
    </row>
    <row r="46" spans="4:11" x14ac:dyDescent="0.25">
      <c r="I46" s="38"/>
    </row>
    <row r="47" spans="4:11" x14ac:dyDescent="0.25">
      <c r="I47" s="38"/>
    </row>
    <row r="48" spans="4:11" x14ac:dyDescent="0.25">
      <c r="I48" s="38"/>
    </row>
    <row r="49" spans="9:9" x14ac:dyDescent="0.25">
      <c r="I49" s="38"/>
    </row>
    <row r="50" spans="9:9" x14ac:dyDescent="0.25">
      <c r="I50" s="38"/>
    </row>
  </sheetData>
  <autoFilter ref="A1:O33" xr:uid="{00000000-0001-0000-0200-000000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75E2-55D8-4570-9F1E-88E1BF4C0547}">
  <dimension ref="A1:O33"/>
  <sheetViews>
    <sheetView tabSelected="1" zoomScale="80" zoomScaleNormal="80" workbookViewId="0">
      <selection activeCell="K41" sqref="K41"/>
    </sheetView>
  </sheetViews>
  <sheetFormatPr defaultColWidth="11.42578125" defaultRowHeight="15" x14ac:dyDescent="0.25"/>
  <cols>
    <col min="1" max="1" width="27" bestFit="1" customWidth="1"/>
    <col min="2" max="2" width="5" bestFit="1" customWidth="1"/>
    <col min="3" max="3" width="3.7109375" customWidth="1"/>
    <col min="4" max="4" width="21" bestFit="1" customWidth="1"/>
    <col min="5" max="5" width="10.5703125" bestFit="1" customWidth="1"/>
    <col min="6" max="6" width="21" bestFit="1" customWidth="1"/>
    <col min="7" max="7" width="10.5703125" bestFit="1" customWidth="1"/>
    <col min="8" max="8" width="21" bestFit="1" customWidth="1"/>
    <col min="9" max="9" width="10.140625" bestFit="1" customWidth="1"/>
    <col min="10" max="10" width="21" bestFit="1" customWidth="1"/>
    <col min="11" max="11" width="10.28515625" bestFit="1" customWidth="1"/>
    <col min="12" max="12" width="17.85546875" bestFit="1" customWidth="1"/>
    <col min="13" max="13" width="5" bestFit="1" customWidth="1"/>
    <col min="14" max="14" width="17.85546875" bestFit="1" customWidth="1"/>
    <col min="15" max="15" width="35" customWidth="1"/>
  </cols>
  <sheetData>
    <row r="1" spans="1:15" ht="38.25" x14ac:dyDescent="0.25">
      <c r="A1" t="s">
        <v>88</v>
      </c>
      <c r="D1" s="1" t="s">
        <v>90</v>
      </c>
      <c r="E1" s="1" t="s">
        <v>91</v>
      </c>
      <c r="F1" s="1" t="s">
        <v>90</v>
      </c>
      <c r="G1" s="1" t="s">
        <v>92</v>
      </c>
      <c r="H1" s="1" t="s">
        <v>90</v>
      </c>
      <c r="I1" s="1" t="s">
        <v>93</v>
      </c>
      <c r="J1" s="1" t="s">
        <v>90</v>
      </c>
      <c r="K1" s="1" t="s">
        <v>94</v>
      </c>
      <c r="L1" s="1" t="s">
        <v>95</v>
      </c>
      <c r="N1" s="1" t="s">
        <v>42</v>
      </c>
    </row>
    <row r="2" spans="1:15" x14ac:dyDescent="0.25">
      <c r="A2" t="s">
        <v>8</v>
      </c>
      <c r="B2">
        <v>28</v>
      </c>
      <c r="D2" s="36" t="s">
        <v>61</v>
      </c>
      <c r="E2" s="36">
        <v>153</v>
      </c>
      <c r="F2" s="36" t="s">
        <v>61</v>
      </c>
      <c r="G2" s="36">
        <v>108</v>
      </c>
      <c r="H2" s="36" t="s">
        <v>61</v>
      </c>
      <c r="I2" s="36">
        <v>85</v>
      </c>
      <c r="J2" s="36" t="s">
        <v>61</v>
      </c>
      <c r="K2" s="39">
        <v>60</v>
      </c>
      <c r="L2" t="s">
        <v>8</v>
      </c>
      <c r="M2">
        <v>28</v>
      </c>
      <c r="N2" t="s">
        <v>8</v>
      </c>
      <c r="O2">
        <v>56</v>
      </c>
    </row>
    <row r="3" spans="1:15" x14ac:dyDescent="0.25">
      <c r="A3" t="s">
        <v>3</v>
      </c>
      <c r="B3">
        <v>211</v>
      </c>
      <c r="D3" s="35" t="s">
        <v>62</v>
      </c>
      <c r="E3" s="35">
        <v>118</v>
      </c>
      <c r="F3" s="35" t="s">
        <v>62</v>
      </c>
      <c r="G3" s="35">
        <v>83</v>
      </c>
      <c r="H3" s="35" t="s">
        <v>62</v>
      </c>
      <c r="I3" s="35">
        <v>64</v>
      </c>
      <c r="J3" s="35" t="s">
        <v>62</v>
      </c>
      <c r="K3" s="35">
        <v>45</v>
      </c>
      <c r="L3" t="s">
        <v>3</v>
      </c>
      <c r="M3">
        <v>211</v>
      </c>
      <c r="N3" t="s">
        <v>3</v>
      </c>
      <c r="O3">
        <v>285</v>
      </c>
    </row>
    <row r="4" spans="1:15" x14ac:dyDescent="0.25">
      <c r="A4" t="s">
        <v>4</v>
      </c>
      <c r="B4">
        <v>309</v>
      </c>
      <c r="D4" s="36" t="s">
        <v>63</v>
      </c>
      <c r="E4" s="36">
        <v>153</v>
      </c>
      <c r="F4" s="36" t="s">
        <v>63</v>
      </c>
      <c r="G4" s="36">
        <v>108</v>
      </c>
      <c r="H4" s="36" t="s">
        <v>63</v>
      </c>
      <c r="I4" s="36">
        <v>85</v>
      </c>
      <c r="J4" s="36" t="s">
        <v>63</v>
      </c>
      <c r="K4" s="39">
        <v>60</v>
      </c>
      <c r="L4" t="s">
        <v>4</v>
      </c>
      <c r="M4">
        <v>309</v>
      </c>
      <c r="N4" t="s">
        <v>4</v>
      </c>
      <c r="O4">
        <v>417</v>
      </c>
    </row>
    <row r="5" spans="1:15" x14ac:dyDescent="0.25">
      <c r="A5" t="s">
        <v>5</v>
      </c>
      <c r="B5">
        <v>395</v>
      </c>
      <c r="D5" s="53" t="s">
        <v>103</v>
      </c>
      <c r="E5" s="53">
        <v>135</v>
      </c>
      <c r="F5" s="53" t="s">
        <v>103</v>
      </c>
      <c r="G5" s="53">
        <v>95</v>
      </c>
      <c r="H5" s="53" t="s">
        <v>103</v>
      </c>
      <c r="I5" s="53">
        <v>74</v>
      </c>
      <c r="J5" s="53" t="s">
        <v>103</v>
      </c>
      <c r="K5" s="53">
        <v>52</v>
      </c>
      <c r="L5" t="s">
        <v>5</v>
      </c>
      <c r="M5">
        <v>395</v>
      </c>
      <c r="N5" t="s">
        <v>5</v>
      </c>
      <c r="O5">
        <v>535</v>
      </c>
    </row>
    <row r="6" spans="1:15" x14ac:dyDescent="0.25">
      <c r="A6" t="s">
        <v>6</v>
      </c>
      <c r="B6">
        <v>580</v>
      </c>
      <c r="D6" s="36" t="s">
        <v>64</v>
      </c>
      <c r="E6" s="36">
        <v>153</v>
      </c>
      <c r="F6" s="36" t="s">
        <v>64</v>
      </c>
      <c r="G6" s="36">
        <v>108</v>
      </c>
      <c r="H6" s="36" t="s">
        <v>64</v>
      </c>
      <c r="I6" s="36">
        <v>85</v>
      </c>
      <c r="J6" s="36" t="s">
        <v>64</v>
      </c>
      <c r="K6" s="39">
        <v>60</v>
      </c>
      <c r="L6" t="s">
        <v>6</v>
      </c>
      <c r="M6">
        <v>580</v>
      </c>
      <c r="N6" t="s">
        <v>6</v>
      </c>
      <c r="O6">
        <v>785</v>
      </c>
    </row>
    <row r="7" spans="1:15" x14ac:dyDescent="0.25">
      <c r="A7" t="s">
        <v>7</v>
      </c>
      <c r="B7">
        <v>1188</v>
      </c>
      <c r="D7" s="36" t="s">
        <v>65</v>
      </c>
      <c r="E7" s="36">
        <v>153</v>
      </c>
      <c r="F7" s="36" t="s">
        <v>65</v>
      </c>
      <c r="G7" s="36">
        <v>108</v>
      </c>
      <c r="H7" s="36" t="s">
        <v>65</v>
      </c>
      <c r="I7" s="36">
        <v>85</v>
      </c>
      <c r="J7" s="36" t="s">
        <v>65</v>
      </c>
      <c r="K7" s="39">
        <v>60</v>
      </c>
      <c r="L7" t="s">
        <v>7</v>
      </c>
      <c r="M7">
        <v>1188</v>
      </c>
      <c r="N7" t="s">
        <v>7</v>
      </c>
      <c r="O7" t="s">
        <v>102</v>
      </c>
    </row>
    <row r="8" spans="1:15" x14ac:dyDescent="0.25">
      <c r="A8" t="s">
        <v>89</v>
      </c>
      <c r="B8">
        <v>1735</v>
      </c>
      <c r="D8" s="53" t="s">
        <v>66</v>
      </c>
      <c r="E8" s="53">
        <v>135</v>
      </c>
      <c r="F8" s="53" t="s">
        <v>66</v>
      </c>
      <c r="G8" s="53">
        <v>95</v>
      </c>
      <c r="H8" s="53" t="s">
        <v>66</v>
      </c>
      <c r="I8" s="53">
        <v>74</v>
      </c>
      <c r="J8" s="53" t="s">
        <v>66</v>
      </c>
      <c r="K8" s="53">
        <v>52</v>
      </c>
      <c r="L8" t="s">
        <v>108</v>
      </c>
      <c r="M8">
        <v>1735</v>
      </c>
      <c r="N8" t="s">
        <v>89</v>
      </c>
      <c r="O8" t="s">
        <v>102</v>
      </c>
    </row>
    <row r="9" spans="1:15" x14ac:dyDescent="0.25">
      <c r="D9" s="36" t="s">
        <v>67</v>
      </c>
      <c r="E9" s="36">
        <v>153</v>
      </c>
      <c r="F9" s="36" t="s">
        <v>67</v>
      </c>
      <c r="G9" s="36">
        <v>108</v>
      </c>
      <c r="H9" s="36" t="s">
        <v>67</v>
      </c>
      <c r="I9" s="36">
        <v>85</v>
      </c>
      <c r="J9" s="36" t="s">
        <v>67</v>
      </c>
      <c r="K9" s="39">
        <v>60</v>
      </c>
    </row>
    <row r="10" spans="1:15" x14ac:dyDescent="0.25">
      <c r="D10" s="36" t="s">
        <v>68</v>
      </c>
      <c r="E10" s="36">
        <v>153</v>
      </c>
      <c r="F10" s="36" t="s">
        <v>68</v>
      </c>
      <c r="G10" s="36">
        <v>108</v>
      </c>
      <c r="H10" s="36" t="s">
        <v>68</v>
      </c>
      <c r="I10" s="36">
        <v>85</v>
      </c>
      <c r="J10" s="36" t="s">
        <v>68</v>
      </c>
      <c r="K10" s="39">
        <v>60</v>
      </c>
    </row>
    <row r="11" spans="1:15" x14ac:dyDescent="0.25">
      <c r="D11" s="36" t="s">
        <v>69</v>
      </c>
      <c r="E11" s="36">
        <v>153</v>
      </c>
      <c r="F11" s="36" t="s">
        <v>69</v>
      </c>
      <c r="G11" s="36">
        <v>108</v>
      </c>
      <c r="H11" s="36" t="s">
        <v>69</v>
      </c>
      <c r="I11" s="36">
        <v>85</v>
      </c>
      <c r="J11" s="36" t="s">
        <v>69</v>
      </c>
      <c r="K11" s="39">
        <v>60</v>
      </c>
    </row>
    <row r="12" spans="1:15" x14ac:dyDescent="0.25">
      <c r="D12" s="35" t="s">
        <v>70</v>
      </c>
      <c r="E12" s="35">
        <v>118</v>
      </c>
      <c r="F12" s="35" t="s">
        <v>70</v>
      </c>
      <c r="G12" s="35">
        <v>83</v>
      </c>
      <c r="H12" s="35" t="s">
        <v>70</v>
      </c>
      <c r="I12" s="35">
        <v>64</v>
      </c>
      <c r="J12" s="35" t="s">
        <v>70</v>
      </c>
      <c r="K12" s="35">
        <v>45</v>
      </c>
    </row>
    <row r="13" spans="1:15" x14ac:dyDescent="0.25">
      <c r="D13" s="53" t="s">
        <v>71</v>
      </c>
      <c r="E13" s="53">
        <v>135</v>
      </c>
      <c r="F13" s="53" t="s">
        <v>71</v>
      </c>
      <c r="G13" s="53">
        <v>95</v>
      </c>
      <c r="H13" s="53" t="s">
        <v>71</v>
      </c>
      <c r="I13" s="53">
        <v>74</v>
      </c>
      <c r="J13" s="53" t="s">
        <v>71</v>
      </c>
      <c r="K13" s="53">
        <v>52</v>
      </c>
    </row>
    <row r="14" spans="1:15" x14ac:dyDescent="0.25">
      <c r="D14" s="36" t="s">
        <v>1</v>
      </c>
      <c r="E14" s="36">
        <v>153</v>
      </c>
      <c r="F14" s="36" t="s">
        <v>1</v>
      </c>
      <c r="G14" s="36">
        <v>108</v>
      </c>
      <c r="H14" s="36" t="s">
        <v>1</v>
      </c>
      <c r="I14" s="36">
        <v>85</v>
      </c>
      <c r="J14" s="36" t="s">
        <v>1</v>
      </c>
      <c r="K14" s="39">
        <v>60</v>
      </c>
    </row>
    <row r="15" spans="1:15" x14ac:dyDescent="0.25">
      <c r="D15" s="35" t="s">
        <v>72</v>
      </c>
      <c r="E15" s="35">
        <v>118</v>
      </c>
      <c r="F15" s="35" t="s">
        <v>72</v>
      </c>
      <c r="G15" s="35">
        <v>83</v>
      </c>
      <c r="H15" s="35" t="s">
        <v>72</v>
      </c>
      <c r="I15" s="35">
        <v>64</v>
      </c>
      <c r="J15" s="35" t="s">
        <v>72</v>
      </c>
      <c r="K15" s="35">
        <v>45</v>
      </c>
    </row>
    <row r="16" spans="1:15" x14ac:dyDescent="0.25">
      <c r="D16" s="36" t="s">
        <v>0</v>
      </c>
      <c r="E16" s="36">
        <v>153</v>
      </c>
      <c r="F16" s="36" t="s">
        <v>0</v>
      </c>
      <c r="G16" s="36">
        <v>108</v>
      </c>
      <c r="H16" s="36" t="s">
        <v>0</v>
      </c>
      <c r="I16" s="36">
        <v>85</v>
      </c>
      <c r="J16" s="36" t="s">
        <v>0</v>
      </c>
      <c r="K16" s="39">
        <v>60</v>
      </c>
    </row>
    <row r="17" spans="1:11" x14ac:dyDescent="0.25">
      <c r="D17" s="53" t="s">
        <v>2</v>
      </c>
      <c r="E17" s="53">
        <v>135</v>
      </c>
      <c r="F17" s="53" t="s">
        <v>2</v>
      </c>
      <c r="G17" s="53">
        <v>95</v>
      </c>
      <c r="H17" s="53" t="s">
        <v>2</v>
      </c>
      <c r="I17" s="53">
        <v>74</v>
      </c>
      <c r="J17" s="53" t="s">
        <v>2</v>
      </c>
      <c r="K17" s="53">
        <v>52</v>
      </c>
    </row>
    <row r="18" spans="1:11" x14ac:dyDescent="0.25">
      <c r="D18" s="36" t="s">
        <v>73</v>
      </c>
      <c r="E18" s="36">
        <v>153</v>
      </c>
      <c r="F18" s="36" t="s">
        <v>73</v>
      </c>
      <c r="G18" s="36">
        <v>108</v>
      </c>
      <c r="H18" s="36" t="s">
        <v>73</v>
      </c>
      <c r="I18" s="36">
        <v>85</v>
      </c>
      <c r="J18" s="36" t="s">
        <v>73</v>
      </c>
      <c r="K18" s="39">
        <v>60</v>
      </c>
    </row>
    <row r="19" spans="1:11" x14ac:dyDescent="0.25">
      <c r="D19" s="35" t="s">
        <v>74</v>
      </c>
      <c r="E19" s="35">
        <v>118</v>
      </c>
      <c r="F19" s="35" t="s">
        <v>74</v>
      </c>
      <c r="G19" s="35">
        <v>83</v>
      </c>
      <c r="H19" s="35" t="s">
        <v>74</v>
      </c>
      <c r="I19" s="35">
        <v>64</v>
      </c>
      <c r="J19" s="35" t="s">
        <v>74</v>
      </c>
      <c r="K19" s="35">
        <v>45</v>
      </c>
    </row>
    <row r="20" spans="1:11" x14ac:dyDescent="0.25">
      <c r="D20" s="36" t="s">
        <v>75</v>
      </c>
      <c r="E20" s="36">
        <v>153</v>
      </c>
      <c r="F20" s="36" t="s">
        <v>75</v>
      </c>
      <c r="G20" s="36">
        <v>108</v>
      </c>
      <c r="H20" s="36" t="s">
        <v>75</v>
      </c>
      <c r="I20" s="36">
        <v>85</v>
      </c>
      <c r="J20" s="36" t="s">
        <v>75</v>
      </c>
      <c r="K20" s="39">
        <v>60</v>
      </c>
    </row>
    <row r="21" spans="1:11" x14ac:dyDescent="0.25">
      <c r="A21" s="54" t="s">
        <v>105</v>
      </c>
      <c r="B21" s="36"/>
      <c r="D21" s="36" t="s">
        <v>76</v>
      </c>
      <c r="E21" s="36">
        <v>153</v>
      </c>
      <c r="F21" s="36" t="s">
        <v>76</v>
      </c>
      <c r="G21" s="36">
        <v>108</v>
      </c>
      <c r="H21" s="36" t="s">
        <v>76</v>
      </c>
      <c r="I21" s="36">
        <v>85</v>
      </c>
      <c r="J21" s="36" t="s">
        <v>76</v>
      </c>
      <c r="K21" s="39">
        <v>60</v>
      </c>
    </row>
    <row r="22" spans="1:11" x14ac:dyDescent="0.25">
      <c r="A22" s="54" t="s">
        <v>106</v>
      </c>
      <c r="B22" s="53"/>
      <c r="D22" s="35" t="s">
        <v>77</v>
      </c>
      <c r="E22" s="35">
        <v>118</v>
      </c>
      <c r="F22" s="35" t="s">
        <v>77</v>
      </c>
      <c r="G22" s="35">
        <v>83</v>
      </c>
      <c r="H22" s="35" t="s">
        <v>77</v>
      </c>
      <c r="I22" s="35">
        <v>64</v>
      </c>
      <c r="J22" s="35" t="s">
        <v>77</v>
      </c>
      <c r="K22" s="35">
        <v>45</v>
      </c>
    </row>
    <row r="23" spans="1:11" x14ac:dyDescent="0.25">
      <c r="A23" s="54" t="s">
        <v>107</v>
      </c>
      <c r="B23" s="35"/>
      <c r="D23" s="53" t="s">
        <v>78</v>
      </c>
      <c r="E23" s="53">
        <v>135</v>
      </c>
      <c r="F23" s="53" t="s">
        <v>78</v>
      </c>
      <c r="G23" s="53">
        <v>95</v>
      </c>
      <c r="H23" s="53" t="s">
        <v>78</v>
      </c>
      <c r="I23" s="53">
        <v>74</v>
      </c>
      <c r="J23" s="53" t="s">
        <v>78</v>
      </c>
      <c r="K23" s="53">
        <v>52</v>
      </c>
    </row>
    <row r="24" spans="1:11" x14ac:dyDescent="0.25">
      <c r="D24" s="35" t="s">
        <v>79</v>
      </c>
      <c r="E24" s="35">
        <v>118</v>
      </c>
      <c r="F24" s="35" t="s">
        <v>79</v>
      </c>
      <c r="G24" s="35">
        <v>83</v>
      </c>
      <c r="H24" s="35" t="s">
        <v>79</v>
      </c>
      <c r="I24" s="35">
        <v>64</v>
      </c>
      <c r="J24" s="35" t="s">
        <v>79</v>
      </c>
      <c r="K24" s="35">
        <v>45</v>
      </c>
    </row>
    <row r="25" spans="1:11" x14ac:dyDescent="0.25">
      <c r="D25" s="36" t="s">
        <v>80</v>
      </c>
      <c r="E25" s="36">
        <v>153</v>
      </c>
      <c r="F25" s="36" t="s">
        <v>80</v>
      </c>
      <c r="G25" s="36">
        <v>108</v>
      </c>
      <c r="H25" s="36" t="s">
        <v>80</v>
      </c>
      <c r="I25" s="36">
        <v>85</v>
      </c>
      <c r="J25" s="36" t="s">
        <v>80</v>
      </c>
      <c r="K25" s="39">
        <v>60</v>
      </c>
    </row>
    <row r="26" spans="1:11" x14ac:dyDescent="0.25">
      <c r="D26" s="35" t="s">
        <v>81</v>
      </c>
      <c r="E26" s="35">
        <v>118</v>
      </c>
      <c r="F26" s="35" t="s">
        <v>81</v>
      </c>
      <c r="G26" s="35">
        <v>83</v>
      </c>
      <c r="H26" s="35" t="s">
        <v>81</v>
      </c>
      <c r="I26" s="35">
        <v>64</v>
      </c>
      <c r="J26" s="35" t="s">
        <v>81</v>
      </c>
      <c r="K26" s="35">
        <v>45</v>
      </c>
    </row>
    <row r="27" spans="1:11" x14ac:dyDescent="0.25">
      <c r="D27" s="53" t="s">
        <v>82</v>
      </c>
      <c r="E27" s="53">
        <v>135</v>
      </c>
      <c r="F27" s="53" t="s">
        <v>82</v>
      </c>
      <c r="G27" s="53">
        <v>95</v>
      </c>
      <c r="H27" s="53" t="s">
        <v>82</v>
      </c>
      <c r="I27" s="53">
        <v>74</v>
      </c>
      <c r="J27" s="53" t="s">
        <v>82</v>
      </c>
      <c r="K27" s="53">
        <v>52</v>
      </c>
    </row>
    <row r="28" spans="1:11" x14ac:dyDescent="0.25">
      <c r="D28" s="53" t="s">
        <v>83</v>
      </c>
      <c r="E28" s="53">
        <v>135</v>
      </c>
      <c r="F28" s="53" t="s">
        <v>83</v>
      </c>
      <c r="G28" s="53">
        <v>95</v>
      </c>
      <c r="H28" s="53" t="s">
        <v>83</v>
      </c>
      <c r="I28" s="53">
        <v>74</v>
      </c>
      <c r="J28" s="53" t="s">
        <v>83</v>
      </c>
      <c r="K28" s="53">
        <v>52</v>
      </c>
    </row>
    <row r="29" spans="1:11" x14ac:dyDescent="0.25">
      <c r="D29" s="53" t="s">
        <v>84</v>
      </c>
      <c r="E29" s="53">
        <v>135</v>
      </c>
      <c r="F29" s="53" t="s">
        <v>84</v>
      </c>
      <c r="G29" s="53">
        <v>95</v>
      </c>
      <c r="H29" s="53" t="s">
        <v>84</v>
      </c>
      <c r="I29" s="53">
        <v>74</v>
      </c>
      <c r="J29" s="53" t="s">
        <v>84</v>
      </c>
      <c r="K29" s="53">
        <v>52</v>
      </c>
    </row>
    <row r="30" spans="1:11" x14ac:dyDescent="0.25">
      <c r="D30" s="53" t="s">
        <v>85</v>
      </c>
      <c r="E30" s="53">
        <v>135</v>
      </c>
      <c r="F30" s="53" t="s">
        <v>85</v>
      </c>
      <c r="G30" s="53">
        <v>95</v>
      </c>
      <c r="H30" s="53" t="s">
        <v>85</v>
      </c>
      <c r="I30" s="53">
        <v>74</v>
      </c>
      <c r="J30" s="53" t="s">
        <v>85</v>
      </c>
      <c r="K30" s="53">
        <v>52</v>
      </c>
    </row>
    <row r="31" spans="1:11" x14ac:dyDescent="0.25">
      <c r="D31" s="36" t="s">
        <v>104</v>
      </c>
      <c r="E31" s="36">
        <v>153</v>
      </c>
      <c r="F31" s="36" t="s">
        <v>104</v>
      </c>
      <c r="G31" s="36">
        <v>108</v>
      </c>
      <c r="H31" s="36" t="s">
        <v>104</v>
      </c>
      <c r="I31" s="36">
        <v>85</v>
      </c>
      <c r="J31" s="36" t="s">
        <v>104</v>
      </c>
      <c r="K31" s="39">
        <v>60</v>
      </c>
    </row>
    <row r="32" spans="1:11" x14ac:dyDescent="0.25">
      <c r="D32" s="35" t="s">
        <v>87</v>
      </c>
      <c r="E32" s="35">
        <v>118</v>
      </c>
      <c r="F32" s="35" t="s">
        <v>87</v>
      </c>
      <c r="G32" s="35">
        <v>83</v>
      </c>
      <c r="H32" s="35" t="s">
        <v>87</v>
      </c>
      <c r="I32" s="35">
        <v>64</v>
      </c>
      <c r="J32" s="35" t="s">
        <v>87</v>
      </c>
      <c r="K32" s="35">
        <v>45</v>
      </c>
    </row>
    <row r="33" spans="4:11" x14ac:dyDescent="0.25">
      <c r="D33" s="53" t="s">
        <v>86</v>
      </c>
      <c r="E33" s="53">
        <v>135</v>
      </c>
      <c r="F33" s="53" t="s">
        <v>86</v>
      </c>
      <c r="G33" s="53">
        <v>95</v>
      </c>
      <c r="H33" s="53" t="s">
        <v>86</v>
      </c>
      <c r="I33" s="53">
        <v>74</v>
      </c>
      <c r="J33" s="53" t="s">
        <v>86</v>
      </c>
      <c r="K33" s="53">
        <v>52</v>
      </c>
    </row>
  </sheetData>
  <autoFilter ref="A1:O8" xr:uid="{D0DF75E2-55D8-4570-9F1E-88E1BF4C0547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Hesaplayıcı</vt:lpstr>
      <vt:lpstr>Referans Veriler</vt:lpstr>
      <vt:lpstr>Birim Katkılar 2023</vt:lpstr>
      <vt:lpstr>Birim Katkılar 2024-25</vt:lpstr>
      <vt:lpstr>ACTIVITY_TYPES_LONG</vt:lpstr>
      <vt:lpstr>ACTIVITY_TYPES_SHORT</vt:lpstr>
      <vt:lpstr>Hesaplayıcı!Yazdırma_Alanı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ömer cengiz</cp:lastModifiedBy>
  <cp:lastPrinted>2024-01-15T13:41:26Z</cp:lastPrinted>
  <dcterms:created xsi:type="dcterms:W3CDTF">2015-03-06T13:16:46Z</dcterms:created>
  <dcterms:modified xsi:type="dcterms:W3CDTF">2025-09-18T11:31:33Z</dcterms:modified>
</cp:coreProperties>
</file>